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rjber\Dropbox\Bøker\Grunnleggende økonomistyring\Materiell hjemmesiden\"/>
    </mc:Choice>
  </mc:AlternateContent>
  <xr:revisionPtr revIDLastSave="0" documentId="13_ncr:1_{6FC5D80C-05F7-4C17-8AB6-B20C97497C87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Forside" sheetId="18" r:id="rId1"/>
    <sheet name="Balanseligningen" sheetId="1" r:id="rId2"/>
    <sheet name="Tabellarisk_Fortegn" sheetId="6" r:id="rId3"/>
    <sheet name="Noen formler" sheetId="17" r:id="rId4"/>
    <sheet name="Eksempel_Tekst" sheetId="15" r:id="rId5"/>
    <sheet name="Balanseligningen_Eksempel" sheetId="10" r:id="rId6"/>
    <sheet name="T-Kontoer_Eksempel" sheetId="12" r:id="rId7"/>
    <sheet name="Tabellarisk_Fortegn_Eksempel" sheetId="13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1" i="13" l="1"/>
  <c r="O17" i="13"/>
  <c r="O13" i="13"/>
  <c r="O11" i="13"/>
  <c r="O8" i="13"/>
  <c r="O7" i="13"/>
  <c r="H2" i="13"/>
  <c r="M26" i="13" l="1"/>
  <c r="O26" i="13" s="1"/>
  <c r="L24" i="13"/>
  <c r="O24" i="13" s="1"/>
  <c r="L22" i="13"/>
  <c r="O22" i="13" s="1"/>
  <c r="L12" i="13"/>
  <c r="O12" i="13" s="1"/>
  <c r="L6" i="13"/>
  <c r="I6" i="13"/>
  <c r="K6" i="13" s="1"/>
  <c r="K9" i="13" s="1"/>
  <c r="H25" i="13"/>
  <c r="O25" i="13" s="1"/>
  <c r="M31" i="13"/>
  <c r="G10" i="13"/>
  <c r="O10" i="13" s="1"/>
  <c r="F14" i="13"/>
  <c r="O14" i="13" s="1"/>
  <c r="E4" i="13"/>
  <c r="E6" i="13" s="1"/>
  <c r="D19" i="13"/>
  <c r="O29" i="13"/>
  <c r="O28" i="13"/>
  <c r="O5" i="13"/>
  <c r="K31" i="13" l="1"/>
  <c r="O9" i="13"/>
  <c r="L15" i="13"/>
  <c r="O15" i="13" s="1"/>
  <c r="L23" i="13"/>
  <c r="L18" i="13"/>
  <c r="O18" i="13" s="1"/>
  <c r="D3" i="13"/>
  <c r="D20" i="13" s="1"/>
  <c r="O20" i="13" s="1"/>
  <c r="O19" i="13"/>
  <c r="O4" i="13"/>
  <c r="J6" i="13"/>
  <c r="O6" i="13" s="1"/>
  <c r="I31" i="13"/>
  <c r="H31" i="13"/>
  <c r="H42" i="17"/>
  <c r="H41" i="17"/>
  <c r="H40" i="17"/>
  <c r="H38" i="17"/>
  <c r="H34" i="17"/>
  <c r="H32" i="17"/>
  <c r="H31" i="17"/>
  <c r="H24" i="17"/>
  <c r="H23" i="17"/>
  <c r="H22" i="17"/>
  <c r="H19" i="17"/>
  <c r="H20" i="17" s="1"/>
  <c r="C34" i="17"/>
  <c r="H12" i="17"/>
  <c r="H10" i="17"/>
  <c r="H9" i="17"/>
  <c r="H7" i="17"/>
  <c r="H6" i="17"/>
  <c r="H5" i="17"/>
  <c r="H4" i="17"/>
  <c r="I43" i="17"/>
  <c r="I38" i="17"/>
  <c r="I33" i="17"/>
  <c r="I35" i="17" s="1"/>
  <c r="H33" i="17"/>
  <c r="H35" i="17" s="1"/>
  <c r="I28" i="17"/>
  <c r="H28" i="17"/>
  <c r="I25" i="17"/>
  <c r="I20" i="17"/>
  <c r="H8" i="17" l="1"/>
  <c r="O23" i="13"/>
  <c r="L16" i="13"/>
  <c r="O16" i="13" s="1"/>
  <c r="L31" i="13"/>
  <c r="J27" i="13"/>
  <c r="O27" i="13" s="1"/>
  <c r="I26" i="17"/>
  <c r="H25" i="17"/>
  <c r="H26" i="17" s="1"/>
  <c r="I44" i="17"/>
  <c r="I45" i="17" s="1"/>
  <c r="H43" i="17"/>
  <c r="H44" i="17" s="1"/>
  <c r="H45" i="17" s="1"/>
  <c r="H11" i="17"/>
  <c r="H13" i="17" s="1"/>
  <c r="J31" i="13" l="1"/>
  <c r="O3" i="13"/>
  <c r="O2" i="13"/>
  <c r="G31" i="13"/>
  <c r="F31" i="13"/>
  <c r="E31" i="13"/>
  <c r="D31" i="13"/>
  <c r="C31" i="13"/>
  <c r="V7" i="12"/>
  <c r="S7" i="12"/>
  <c r="O7" i="12"/>
  <c r="J7" i="12"/>
  <c r="B7" i="12"/>
  <c r="F7" i="12"/>
  <c r="O6" i="10"/>
  <c r="E6" i="10"/>
  <c r="K6" i="10"/>
  <c r="G6" i="10"/>
  <c r="I7" i="10" l="1"/>
  <c r="C7" i="10"/>
  <c r="Q25" i="6"/>
  <c r="O30" i="13" l="1"/>
  <c r="O31" i="13" s="1"/>
  <c r="Q44" i="6"/>
  <c r="Q43" i="6"/>
  <c r="Q42" i="6"/>
  <c r="Q41" i="6"/>
  <c r="Q40" i="6"/>
  <c r="Q39" i="6"/>
  <c r="Q38" i="6"/>
  <c r="Q37" i="6"/>
  <c r="Q36" i="6"/>
  <c r="Q35" i="6"/>
  <c r="Q34" i="6"/>
  <c r="Q24" i="6"/>
  <c r="Q23" i="6"/>
  <c r="Q22" i="6"/>
  <c r="Q21" i="6"/>
  <c r="Q20" i="6"/>
  <c r="Q19" i="6"/>
  <c r="Q18" i="6"/>
  <c r="Q17" i="6"/>
  <c r="Q16" i="6"/>
  <c r="Q15" i="6"/>
  <c r="Q14" i="6"/>
  <c r="Q13" i="6"/>
  <c r="Q12" i="6"/>
  <c r="Q11" i="6"/>
  <c r="Q10" i="6"/>
  <c r="Q9" i="6"/>
  <c r="Q8" i="6"/>
  <c r="Q7" i="6"/>
  <c r="Q6" i="6"/>
  <c r="Q5" i="6"/>
  <c r="Q3" i="6"/>
  <c r="N31" i="13" l="1"/>
  <c r="P46" i="6"/>
  <c r="O46" i="6"/>
  <c r="Q30" i="6"/>
  <c r="Q31" i="6"/>
  <c r="Q29" i="6"/>
  <c r="Q28" i="6"/>
  <c r="L46" i="6"/>
  <c r="Q26" i="6"/>
  <c r="I46" i="6"/>
  <c r="H46" i="6"/>
  <c r="G46" i="6"/>
  <c r="E46" i="6"/>
  <c r="M46" i="6"/>
  <c r="K46" i="6"/>
  <c r="C46" i="6"/>
  <c r="Q27" i="6"/>
  <c r="Q2" i="6"/>
  <c r="Q45" i="6"/>
  <c r="Q33" i="6"/>
  <c r="J46" i="6"/>
  <c r="F46" i="6"/>
  <c r="Q32" i="6"/>
  <c r="Q4" i="6"/>
  <c r="D46" i="6"/>
  <c r="N46" i="6"/>
  <c r="D49" i="6" l="1"/>
  <c r="D48" i="6"/>
  <c r="Q46" i="6"/>
  <c r="G25" i="1"/>
  <c r="D50" i="6" l="1"/>
  <c r="K25" i="1"/>
  <c r="D51" i="6" l="1"/>
  <c r="D52" i="6" s="1"/>
</calcChain>
</file>

<file path=xl/sharedStrings.xml><?xml version="1.0" encoding="utf-8"?>
<sst xmlns="http://schemas.openxmlformats.org/spreadsheetml/2006/main" count="275" uniqueCount="174">
  <si>
    <t>AM</t>
  </si>
  <si>
    <t>+</t>
  </si>
  <si>
    <t>=</t>
  </si>
  <si>
    <t>IEK</t>
  </si>
  <si>
    <t>OEK</t>
  </si>
  <si>
    <t>LG</t>
  </si>
  <si>
    <t>KG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</si>
  <si>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</si>
  <si>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</si>
  <si>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</si>
  <si>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</si>
  <si>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</si>
  <si>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</si>
  <si>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</si>
  <si>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</si>
  <si>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</si>
  <si>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</si>
  <si>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Bank</t>
  </si>
  <si>
    <t>Kundefordringer</t>
  </si>
  <si>
    <t>Uopptjent inntekt</t>
  </si>
  <si>
    <t>Aksjekapital</t>
  </si>
  <si>
    <t>Kontroll</t>
  </si>
  <si>
    <t>Leverandørgjeld</t>
  </si>
  <si>
    <t>OM (eks. bank)</t>
  </si>
  <si>
    <t>Tekst</t>
  </si>
  <si>
    <t>11.</t>
  </si>
  <si>
    <t>Lønn</t>
  </si>
  <si>
    <t>Arbeidsgiveravgift</t>
  </si>
  <si>
    <t>Kontotekst</t>
  </si>
  <si>
    <t>IB</t>
  </si>
  <si>
    <t>Sum</t>
  </si>
  <si>
    <t>Forskuddsbetalt forsikring</t>
  </si>
  <si>
    <t>Bankinnskudd</t>
  </si>
  <si>
    <t>Overkurs</t>
  </si>
  <si>
    <t>Annen egenkapital</t>
  </si>
  <si>
    <t>Samlekonto mva</t>
  </si>
  <si>
    <t>Rentekostnader</t>
  </si>
  <si>
    <t>Overført annen egenkapital</t>
  </si>
  <si>
    <t>Inntekter:</t>
  </si>
  <si>
    <t>Kostnader:</t>
  </si>
  <si>
    <t>Biler</t>
  </si>
  <si>
    <t>Bank - skattetrekk</t>
  </si>
  <si>
    <t>Varelager ferdigvarer</t>
  </si>
  <si>
    <t>Skattetrekk ansatte</t>
  </si>
  <si>
    <t>Skyldig arbeidsgiveravgift</t>
  </si>
  <si>
    <t>Påløpt arbeidsgiveravgift</t>
  </si>
  <si>
    <t>Påløpt ferielønn</t>
  </si>
  <si>
    <t>Inntekter - salg av varer</t>
  </si>
  <si>
    <t>Inntekter - salg av tjenester</t>
  </si>
  <si>
    <t>Inntekter - forskuddsfakturert</t>
  </si>
  <si>
    <t>Revisjonshonorar</t>
  </si>
  <si>
    <t>Forsikringspremier</t>
  </si>
  <si>
    <t>Ferielønn</t>
  </si>
  <si>
    <t>Gjeld til kredittinstitusjoner</t>
  </si>
  <si>
    <t>Ord res før skatt:</t>
  </si>
  <si>
    <t>Avsatt betalbar skatt</t>
  </si>
  <si>
    <t>Betalbar skatt</t>
  </si>
  <si>
    <t>Varekostnader</t>
  </si>
  <si>
    <t>12.</t>
  </si>
  <si>
    <t>Kommentarer til bruken: Du må gjerne sette inn flere kolonner, for eksempel ha merverdiavgiften i en egen kolonne. Det kan også være at det kan være hensiktsmessig å ha</t>
  </si>
  <si>
    <t>noen transaksjoner på flere linjer.</t>
  </si>
  <si>
    <t>De to tekstkolonnene er med slik at du kan legge inn litt forklaringer til deg selv: "Kundefordringer", "Varesalg" etc.</t>
  </si>
  <si>
    <t>"Kontrollen" er en sjekk på det balanserer. NB! Du må selv legge inn formler!</t>
  </si>
  <si>
    <t>Oppstillingen er basert på bruk av fortegnskontoer.</t>
  </si>
  <si>
    <t>Konto</t>
  </si>
  <si>
    <t>UB</t>
  </si>
  <si>
    <t>Råbalanse</t>
  </si>
  <si>
    <t>Inntekter</t>
  </si>
  <si>
    <t>Eiendeler</t>
  </si>
  <si>
    <t>Sum eiendeler</t>
  </si>
  <si>
    <t>Båter</t>
  </si>
  <si>
    <t>Avsetning tap på krav</t>
  </si>
  <si>
    <t>Påløpne renteinntekter</t>
  </si>
  <si>
    <t>Utsatt skatteforpliktelse</t>
  </si>
  <si>
    <t>Avsatt utbytte</t>
  </si>
  <si>
    <t>Påløpne rentekostnader</t>
  </si>
  <si>
    <t>Avskrivninger</t>
  </si>
  <si>
    <t>Bankgebyrer mv.</t>
  </si>
  <si>
    <t>Andre driftskostnader</t>
  </si>
  <si>
    <t>Tap på krav</t>
  </si>
  <si>
    <t>Renteinntekter</t>
  </si>
  <si>
    <t>Endring utsatt skatt</t>
  </si>
  <si>
    <t>Stiftelsesomkostninger</t>
  </si>
  <si>
    <t>Betaler reise kontant</t>
  </si>
  <si>
    <t>Varelager</t>
  </si>
  <si>
    <t>Reisekostnader</t>
  </si>
  <si>
    <t>Saldo 30.09.</t>
  </si>
  <si>
    <t>Saldo 01.09.</t>
  </si>
  <si>
    <t>Kontant tjenestesalg</t>
  </si>
  <si>
    <t>Tjenestesalg på kreditt</t>
  </si>
  <si>
    <t>Kjøper varer på kreditt</t>
  </si>
  <si>
    <t>Overført Annen egenkapital</t>
  </si>
  <si>
    <t>Skattekostnad:</t>
  </si>
  <si>
    <t>Årsresultat til disposisjon:</t>
  </si>
  <si>
    <t>Kommentarer: Dette er en del vanlige kontoer. Disse kan variere noe fra oppgave til oppgave, se for øvrig kontoplanen i boken.</t>
  </si>
  <si>
    <t>Kontroll:</t>
  </si>
  <si>
    <t>Bokfør følgende transaksjoner for en bedrift. Se bort fra merverdiavgift (mva.)</t>
  </si>
  <si>
    <t>Kontant salg av for kr 25 000</t>
  </si>
  <si>
    <t>Salg av tjenester på kreditt for kr 10 000</t>
  </si>
  <si>
    <t>Kontant betaling av reisekostnader med kr 5000</t>
  </si>
  <si>
    <t>Kjøp av varer til lager på kreditt med kr 8000</t>
  </si>
  <si>
    <t>a)</t>
  </si>
  <si>
    <t>Bruk balanseligningen</t>
  </si>
  <si>
    <t>b)</t>
  </si>
  <si>
    <t>c)</t>
  </si>
  <si>
    <t>Bruk T-kontoer</t>
  </si>
  <si>
    <t>Bruk tabellarisk oppsett med fortegn</t>
  </si>
  <si>
    <t>Kontonr.</t>
  </si>
  <si>
    <t>Langsiktig lån</t>
  </si>
  <si>
    <t>Beregnet betalbar skatt</t>
  </si>
  <si>
    <t>Forskudd fra kunder</t>
  </si>
  <si>
    <t>Driftsinntekter</t>
  </si>
  <si>
    <t>Driftsresultat</t>
  </si>
  <si>
    <t>Finansinntekter</t>
  </si>
  <si>
    <t>Finanskostnader</t>
  </si>
  <si>
    <t>Ordinært resultat før skattekostnad</t>
  </si>
  <si>
    <t>Skattekostnad</t>
  </si>
  <si>
    <t>Årsresultat</t>
  </si>
  <si>
    <t>Anleggsmidler</t>
  </si>
  <si>
    <t>Sum anleggsmidler</t>
  </si>
  <si>
    <t>Omløpsmidler</t>
  </si>
  <si>
    <t>Andre fordringer</t>
  </si>
  <si>
    <t>Sum omløpsmidler</t>
  </si>
  <si>
    <t xml:space="preserve">Egenkapital og gjeld </t>
  </si>
  <si>
    <t xml:space="preserve">Egenkapital  </t>
  </si>
  <si>
    <t>Innskutt egenkapital</t>
  </si>
  <si>
    <t>Sum innskutt egenkapital</t>
  </si>
  <si>
    <t>Sum egenkapital</t>
  </si>
  <si>
    <t>Gjeld</t>
  </si>
  <si>
    <t>Forpliktelser</t>
  </si>
  <si>
    <t>Langsiktig gjeld</t>
  </si>
  <si>
    <t>Kortsiktig gjeld</t>
  </si>
  <si>
    <t>Skyldige skatter, offentlige avgifter mv</t>
  </si>
  <si>
    <t>Annen kortsiktig gjeld</t>
  </si>
  <si>
    <t>Sum kortsiktig gjeld</t>
  </si>
  <si>
    <t>Sum gjeld</t>
  </si>
  <si>
    <t>Sum egenkapital og gjeld</t>
  </si>
  <si>
    <t>Resultatregnskap for Bedriften AS</t>
  </si>
  <si>
    <t>Balanse for Bedriften AS</t>
  </si>
  <si>
    <t>20x1</t>
  </si>
  <si>
    <t>31.12.20x1</t>
  </si>
  <si>
    <t>01.01.20x0</t>
  </si>
  <si>
    <t>Lønnskostnader</t>
  </si>
  <si>
    <t>I dette arket viser vi et eksempel på bruk av formlene "summer.hvis.sett" og "summer". Den første summer tall i et område hvor flere betingelser må være oppfylt. For eksempel er inntektene på alle kontoene 3000-3999. Følgelig skal de kontoer som er større enn 2999 og mindre enn 4000 summeres.</t>
  </si>
  <si>
    <t>Eksempel på formler - fra saldobalanse til resultat og balanseoppsett</t>
  </si>
  <si>
    <t>Tekst bokføringseksempel</t>
  </si>
  <si>
    <t>Eksempelet basert på balanseligningen</t>
  </si>
  <si>
    <t>Eksempelet basert på T-kontoer</t>
  </si>
  <si>
    <t>Eksempelet basert på tabellarisk avslutning med fortegn</t>
  </si>
  <si>
    <t>Balanseligningen - oppsett</t>
  </si>
  <si>
    <t>Tabellarisk avslutning med fortegn - oppsett</t>
  </si>
  <si>
    <t>1)</t>
  </si>
  <si>
    <t>2)</t>
  </si>
  <si>
    <t>3)</t>
  </si>
  <si>
    <t>4)</t>
  </si>
  <si>
    <t>5)</t>
  </si>
  <si>
    <t>6)</t>
  </si>
  <si>
    <t>7)</t>
  </si>
  <si>
    <t>Maskiner</t>
  </si>
  <si>
    <t>Ferdigvarer</t>
  </si>
  <si>
    <t>Forskuddsbetalt leie</t>
  </si>
  <si>
    <t>Skattetrekk</t>
  </si>
  <si>
    <t>Utgående merverdiavgift</t>
  </si>
  <si>
    <t>Inngående merverdiavgift</t>
  </si>
  <si>
    <t>Salgsinntekter</t>
  </si>
  <si>
    <t>Beholdningsendring innkjøpte varer</t>
  </si>
  <si>
    <t>Feriepenger</t>
  </si>
  <si>
    <t>Arbeidsgiveravgift feriepenger</t>
  </si>
  <si>
    <t>Bank, skattetrekk</t>
  </si>
  <si>
    <t>Påløpte feriepenger</t>
  </si>
  <si>
    <t>Husleie</t>
  </si>
  <si>
    <t>Div. OM</t>
  </si>
  <si>
    <t>Innskutt EK</t>
  </si>
  <si>
    <t>Opptjent 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</si>
</sst>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Garamond"/>
      <family val="1"/>
    </font>
    <font>
      <sz val="11"/>
      <color theme="1"/>
      <name val="Calibri"/>
      <family val="2"/>
      <scheme val="minor"/>
    </font>
    <font>
      <sz val="10"/>
      <color theme="1"/>
      <name val="Garamond"/>
      <family val="1"/>
    </font>
    <font>
      <sz val="11"/>
      <color theme="1"/>
      <name val="Garamond"/>
      <family val="1"/>
    </font>
    <font>
      <b/>
      <sz val="12"/>
      <color theme="1"/>
      <name val="Garamond"/>
      <family val="1"/>
    </font>
    <font>
      <sz val="12"/>
      <color theme="1"/>
      <name val="Garamond"/>
      <family val="1"/>
    </font>
    <font>
      <sz val="8"/>
      <color rgb="FF0000FF"/>
      <name val="Garamond"/>
      <family val="1"/>
    </font>
    <font>
      <u/>
      <sz val="11"/>
      <color theme="10"/>
      <name val="Calibri"/>
      <family val="2"/>
      <scheme val="minor"/>
    </font>
    <font>
      <sz val="11"/>
      <name val="Garamond"/>
      <family val="1"/>
    </font>
    <font>
      <b/>
      <sz val="11"/>
      <name val="Garamond"/>
      <family val="1"/>
    </font>
    <font>
      <i/>
      <sz val="11"/>
      <name val="Garamond"/>
      <family val="1"/>
    </font>
    <font>
      <b/>
      <i/>
      <sz val="11"/>
      <name val="Garamond"/>
      <family val="1"/>
    </font>
    <font>
      <i/>
      <sz val="11"/>
      <color theme="1"/>
      <name val="Garamond"/>
      <family val="1"/>
    </font>
    <font>
      <u/>
      <sz val="11"/>
      <color theme="10"/>
      <name val="Garamond"/>
      <family val="1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rgb="FFFF0000"/>
      </bottom>
      <diagonal/>
    </border>
    <border>
      <left/>
      <right/>
      <top style="hair">
        <color indexed="64"/>
      </top>
      <bottom style="medium">
        <color rgb="FFFF0000"/>
      </bottom>
      <diagonal/>
    </border>
    <border>
      <left/>
      <right style="thin">
        <color indexed="64"/>
      </right>
      <top style="hair">
        <color indexed="64"/>
      </top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rgb="FFFF0000"/>
      </bottom>
      <diagonal/>
    </border>
    <border>
      <left style="thin">
        <color indexed="64"/>
      </left>
      <right/>
      <top style="hair">
        <color indexed="64"/>
      </top>
      <bottom style="thick">
        <color rgb="FFFF0000"/>
      </bottom>
      <diagonal/>
    </border>
    <border>
      <left/>
      <right style="thin">
        <color indexed="64"/>
      </right>
      <top style="hair">
        <color indexed="64"/>
      </top>
      <bottom style="thick">
        <color rgb="FFFF0000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" fillId="0" borderId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97">
    <xf numFmtId="0" fontId="0" fillId="0" borderId="0" xfId="0"/>
    <xf numFmtId="0" fontId="5" fillId="0" borderId="1" xfId="0" applyFont="1" applyBorder="1"/>
    <xf numFmtId="0" fontId="5" fillId="0" borderId="2" xfId="2" applyNumberFormat="1" applyFont="1" applyBorder="1"/>
    <xf numFmtId="165" fontId="5" fillId="0" borderId="2" xfId="2" applyNumberFormat="1" applyFont="1" applyBorder="1"/>
    <xf numFmtId="165" fontId="5" fillId="0" borderId="3" xfId="0" applyNumberFormat="1" applyFont="1" applyBorder="1"/>
    <xf numFmtId="165" fontId="5" fillId="0" borderId="2" xfId="2" applyNumberFormat="1" applyFont="1" applyBorder="1" applyAlignment="1">
      <alignment horizontal="left" indent="5"/>
    </xf>
    <xf numFmtId="0" fontId="5" fillId="0" borderId="4" xfId="0" applyFont="1" applyBorder="1"/>
    <xf numFmtId="0" fontId="5" fillId="0" borderId="5" xfId="2" applyNumberFormat="1" applyFont="1" applyBorder="1"/>
    <xf numFmtId="165" fontId="5" fillId="0" borderId="5" xfId="2" applyNumberFormat="1" applyFont="1" applyBorder="1" applyAlignment="1">
      <alignment horizontal="left" indent="5"/>
    </xf>
    <xf numFmtId="165" fontId="5" fillId="0" borderId="5" xfId="2" applyNumberFormat="1" applyFont="1" applyBorder="1"/>
    <xf numFmtId="165" fontId="5" fillId="0" borderId="6" xfId="0" applyNumberFormat="1" applyFont="1" applyBorder="1"/>
    <xf numFmtId="0" fontId="5" fillId="0" borderId="7" xfId="0" applyFont="1" applyBorder="1"/>
    <xf numFmtId="0" fontId="5" fillId="0" borderId="8" xfId="0" applyNumberFormat="1" applyFont="1" applyBorder="1"/>
    <xf numFmtId="165" fontId="5" fillId="0" borderId="8" xfId="2" applyNumberFormat="1" applyFont="1" applyBorder="1"/>
    <xf numFmtId="0" fontId="5" fillId="0" borderId="8" xfId="0" applyFont="1" applyBorder="1"/>
    <xf numFmtId="165" fontId="5" fillId="0" borderId="9" xfId="0" applyNumberFormat="1" applyFont="1" applyBorder="1"/>
    <xf numFmtId="0" fontId="5" fillId="0" borderId="0" xfId="0" applyFont="1"/>
    <xf numFmtId="0" fontId="5" fillId="0" borderId="0" xfId="0" applyNumberFormat="1" applyFont="1"/>
    <xf numFmtId="0" fontId="5" fillId="0" borderId="10" xfId="0" applyFont="1" applyBorder="1"/>
    <xf numFmtId="0" fontId="5" fillId="0" borderId="11" xfId="2" applyNumberFormat="1" applyFont="1" applyBorder="1"/>
    <xf numFmtId="165" fontId="5" fillId="0" borderId="11" xfId="2" applyNumberFormat="1" applyFont="1" applyBorder="1"/>
    <xf numFmtId="165" fontId="5" fillId="0" borderId="12" xfId="0" applyNumberFormat="1" applyFont="1" applyBorder="1"/>
    <xf numFmtId="0" fontId="5" fillId="0" borderId="8" xfId="0" applyFont="1" applyBorder="1" applyAlignment="1">
      <alignment horizontal="center"/>
    </xf>
    <xf numFmtId="0" fontId="5" fillId="0" borderId="8" xfId="0" quotePrefix="1" applyFont="1" applyBorder="1"/>
    <xf numFmtId="0" fontId="5" fillId="0" borderId="9" xfId="0" applyFont="1" applyBorder="1"/>
    <xf numFmtId="0" fontId="5" fillId="0" borderId="13" xfId="2" applyNumberFormat="1" applyFont="1" applyBorder="1"/>
    <xf numFmtId="165" fontId="5" fillId="0" borderId="13" xfId="2" applyNumberFormat="1" applyFont="1" applyBorder="1"/>
    <xf numFmtId="165" fontId="5" fillId="0" borderId="14" xfId="0" applyNumberFormat="1" applyFont="1" applyBorder="1"/>
    <xf numFmtId="0" fontId="5" fillId="0" borderId="15" xfId="0" applyFont="1" applyBorder="1"/>
    <xf numFmtId="165" fontId="5" fillId="0" borderId="13" xfId="2" applyNumberFormat="1" applyFont="1" applyBorder="1" applyAlignment="1">
      <alignment horizontal="left" indent="5"/>
    </xf>
    <xf numFmtId="165" fontId="5" fillId="0" borderId="11" xfId="2" applyNumberFormat="1" applyFont="1" applyBorder="1" applyAlignment="1">
      <alignment horizontal="left" indent="5"/>
    </xf>
    <xf numFmtId="0" fontId="5" fillId="0" borderId="16" xfId="2" applyNumberFormat="1" applyFont="1" applyBorder="1"/>
    <xf numFmtId="165" fontId="5" fillId="0" borderId="16" xfId="2" applyNumberFormat="1" applyFont="1" applyBorder="1"/>
    <xf numFmtId="165" fontId="5" fillId="0" borderId="17" xfId="0" applyNumberFormat="1" applyFont="1" applyBorder="1"/>
    <xf numFmtId="0" fontId="5" fillId="0" borderId="18" xfId="0" applyFont="1" applyBorder="1"/>
    <xf numFmtId="165" fontId="5" fillId="0" borderId="16" xfId="2" applyNumberFormat="1" applyFont="1" applyBorder="1" applyAlignment="1">
      <alignment horizontal="left" indent="5"/>
    </xf>
    <xf numFmtId="0" fontId="5" fillId="0" borderId="19" xfId="2" applyNumberFormat="1" applyFont="1" applyBorder="1"/>
    <xf numFmtId="165" fontId="5" fillId="0" borderId="19" xfId="2" applyNumberFormat="1" applyFont="1" applyBorder="1"/>
    <xf numFmtId="165" fontId="5" fillId="0" borderId="20" xfId="0" applyNumberFormat="1" applyFont="1" applyBorder="1"/>
    <xf numFmtId="0" fontId="5" fillId="0" borderId="21" xfId="0" applyFont="1" applyBorder="1"/>
    <xf numFmtId="0" fontId="5" fillId="0" borderId="22" xfId="2" applyNumberFormat="1" applyFont="1" applyBorder="1"/>
    <xf numFmtId="165" fontId="5" fillId="0" borderId="22" xfId="2" applyNumberFormat="1" applyFont="1" applyBorder="1" applyAlignment="1">
      <alignment horizontal="left" indent="5"/>
    </xf>
    <xf numFmtId="165" fontId="5" fillId="0" borderId="22" xfId="2" applyNumberFormat="1" applyFont="1" applyBorder="1"/>
    <xf numFmtId="165" fontId="5" fillId="0" borderId="23" xfId="0" applyNumberFormat="1" applyFont="1" applyBorder="1"/>
    <xf numFmtId="0" fontId="5" fillId="0" borderId="24" xfId="0" applyFont="1" applyBorder="1"/>
    <xf numFmtId="0" fontId="5" fillId="0" borderId="25" xfId="0" applyFont="1" applyBorder="1"/>
    <xf numFmtId="165" fontId="5" fillId="0" borderId="19" xfId="2" applyNumberFormat="1" applyFont="1" applyBorder="1" applyAlignment="1">
      <alignment horizontal="left" indent="5"/>
    </xf>
    <xf numFmtId="164" fontId="5" fillId="0" borderId="0" xfId="2" applyFont="1"/>
    <xf numFmtId="10" fontId="5" fillId="0" borderId="0" xfId="0" applyNumberFormat="1" applyFont="1"/>
    <xf numFmtId="164" fontId="5" fillId="0" borderId="0" xfId="0" applyNumberFormat="1" applyFont="1"/>
    <xf numFmtId="1" fontId="3" fillId="0" borderId="2" xfId="0" applyNumberFormat="1" applyFont="1" applyBorder="1" applyAlignment="1">
      <alignment horizontal="center"/>
    </xf>
    <xf numFmtId="3" fontId="3" fillId="0" borderId="26" xfId="0" applyNumberFormat="1" applyFont="1" applyBorder="1"/>
    <xf numFmtId="3" fontId="3" fillId="0" borderId="2" xfId="2" applyNumberFormat="1" applyFont="1" applyBorder="1" applyAlignment="1">
      <alignment horizontal="center" wrapText="1"/>
    </xf>
    <xf numFmtId="3" fontId="3" fillId="0" borderId="27" xfId="2" applyNumberFormat="1" applyFont="1" applyBorder="1" applyAlignment="1">
      <alignment horizontal="center" wrapText="1"/>
    </xf>
    <xf numFmtId="3" fontId="3" fillId="0" borderId="27" xfId="0" applyNumberFormat="1" applyFont="1" applyBorder="1" applyAlignment="1">
      <alignment horizontal="center"/>
    </xf>
    <xf numFmtId="3" fontId="3" fillId="0" borderId="0" xfId="0" applyNumberFormat="1" applyFont="1"/>
    <xf numFmtId="0" fontId="3" fillId="0" borderId="0" xfId="0" applyFont="1"/>
    <xf numFmtId="1" fontId="3" fillId="0" borderId="16" xfId="0" applyNumberFormat="1" applyFont="1" applyBorder="1" applyAlignment="1">
      <alignment horizontal="center"/>
    </xf>
    <xf numFmtId="3" fontId="3" fillId="0" borderId="28" xfId="0" applyNumberFormat="1" applyFont="1" applyBorder="1"/>
    <xf numFmtId="3" fontId="3" fillId="0" borderId="16" xfId="2" applyNumberFormat="1" applyFont="1" applyFill="1" applyBorder="1"/>
    <xf numFmtId="3" fontId="3" fillId="0" borderId="29" xfId="2" applyNumberFormat="1" applyFont="1" applyFill="1" applyBorder="1"/>
    <xf numFmtId="3" fontId="3" fillId="0" borderId="29" xfId="0" applyNumberFormat="1" applyFont="1" applyBorder="1"/>
    <xf numFmtId="3" fontId="3" fillId="0" borderId="30" xfId="0" applyNumberFormat="1" applyFont="1" applyBorder="1"/>
    <xf numFmtId="1" fontId="3" fillId="0" borderId="19" xfId="0" applyNumberFormat="1" applyFont="1" applyBorder="1" applyAlignment="1">
      <alignment horizontal="center"/>
    </xf>
    <xf numFmtId="3" fontId="3" fillId="0" borderId="19" xfId="2" applyNumberFormat="1" applyFont="1" applyFill="1" applyBorder="1"/>
    <xf numFmtId="3" fontId="3" fillId="0" borderId="31" xfId="2" applyNumberFormat="1" applyFont="1" applyFill="1" applyBorder="1"/>
    <xf numFmtId="3" fontId="3" fillId="0" borderId="31" xfId="0" applyNumberFormat="1" applyFont="1" applyBorder="1"/>
    <xf numFmtId="3" fontId="3" fillId="0" borderId="32" xfId="0" applyNumberFormat="1" applyFont="1" applyBorder="1"/>
    <xf numFmtId="1" fontId="3" fillId="0" borderId="22" xfId="0" applyNumberFormat="1" applyFont="1" applyBorder="1" applyAlignment="1">
      <alignment horizontal="center"/>
    </xf>
    <xf numFmtId="3" fontId="3" fillId="0" borderId="33" xfId="0" applyNumberFormat="1" applyFont="1" applyBorder="1"/>
    <xf numFmtId="3" fontId="3" fillId="0" borderId="22" xfId="2" applyNumberFormat="1" applyFont="1" applyFill="1" applyBorder="1"/>
    <xf numFmtId="3" fontId="3" fillId="0" borderId="32" xfId="2" applyNumberFormat="1" applyFont="1" applyFill="1" applyBorder="1"/>
    <xf numFmtId="1" fontId="3" fillId="0" borderId="37" xfId="0" applyNumberFormat="1" applyFont="1" applyBorder="1" applyAlignment="1">
      <alignment horizontal="center"/>
    </xf>
    <xf numFmtId="3" fontId="3" fillId="0" borderId="38" xfId="0" applyNumberFormat="1" applyFont="1" applyBorder="1"/>
    <xf numFmtId="3" fontId="3" fillId="0" borderId="37" xfId="2" applyNumberFormat="1" applyFont="1" applyFill="1" applyBorder="1"/>
    <xf numFmtId="3" fontId="3" fillId="0" borderId="39" xfId="2" applyNumberFormat="1" applyFont="1" applyFill="1" applyBorder="1"/>
    <xf numFmtId="3" fontId="3" fillId="0" borderId="39" xfId="0" applyNumberFormat="1" applyFont="1" applyBorder="1"/>
    <xf numFmtId="3" fontId="3" fillId="0" borderId="2" xfId="2" applyNumberFormat="1" applyFont="1" applyFill="1" applyBorder="1"/>
    <xf numFmtId="3" fontId="3" fillId="0" borderId="34" xfId="0" applyNumberFormat="1" applyFont="1" applyBorder="1"/>
    <xf numFmtId="3" fontId="3" fillId="0" borderId="0" xfId="0" applyNumberFormat="1" applyFont="1" applyBorder="1"/>
    <xf numFmtId="0" fontId="3" fillId="0" borderId="0" xfId="0" applyFont="1" applyBorder="1"/>
    <xf numFmtId="1" fontId="3" fillId="0" borderId="35" xfId="0" applyNumberFormat="1" applyFont="1" applyBorder="1" applyAlignment="1">
      <alignment horizontal="center"/>
    </xf>
    <xf numFmtId="1" fontId="3" fillId="0" borderId="36" xfId="0" applyNumberFormat="1" applyFont="1" applyBorder="1" applyAlignment="1">
      <alignment horizontal="center"/>
    </xf>
    <xf numFmtId="0" fontId="5" fillId="0" borderId="0" xfId="0" applyFont="1" applyBorder="1"/>
    <xf numFmtId="0" fontId="5" fillId="0" borderId="0" xfId="0" applyNumberFormat="1" applyFont="1" applyBorder="1"/>
    <xf numFmtId="0" fontId="5" fillId="0" borderId="40" xfId="0" applyFont="1" applyBorder="1"/>
    <xf numFmtId="0" fontId="5" fillId="0" borderId="41" xfId="0" applyNumberFormat="1" applyFont="1" applyBorder="1"/>
    <xf numFmtId="0" fontId="5" fillId="0" borderId="41" xfId="0" applyFont="1" applyBorder="1"/>
    <xf numFmtId="0" fontId="5" fillId="0" borderId="42" xfId="0" applyFont="1" applyBorder="1"/>
    <xf numFmtId="0" fontId="5" fillId="0" borderId="43" xfId="0" applyFont="1" applyBorder="1"/>
    <xf numFmtId="0" fontId="5" fillId="0" borderId="44" xfId="0" applyFont="1" applyBorder="1"/>
    <xf numFmtId="0" fontId="5" fillId="0" borderId="45" xfId="0" applyFont="1" applyBorder="1"/>
    <xf numFmtId="0" fontId="5" fillId="0" borderId="34" xfId="0" applyNumberFormat="1" applyFont="1" applyBorder="1"/>
    <xf numFmtId="0" fontId="5" fillId="0" borderId="34" xfId="0" applyFont="1" applyBorder="1"/>
    <xf numFmtId="0" fontId="5" fillId="0" borderId="46" xfId="0" applyFont="1" applyBorder="1"/>
    <xf numFmtId="0" fontId="6" fillId="0" borderId="0" xfId="0" applyFont="1"/>
    <xf numFmtId="3" fontId="3" fillId="0" borderId="50" xfId="0" applyNumberFormat="1" applyFont="1" applyBorder="1"/>
    <xf numFmtId="3" fontId="3" fillId="0" borderId="36" xfId="2" applyNumberFormat="1" applyFont="1" applyFill="1" applyBorder="1"/>
    <xf numFmtId="3" fontId="3" fillId="0" borderId="51" xfId="2" applyNumberFormat="1" applyFont="1" applyFill="1" applyBorder="1"/>
    <xf numFmtId="0" fontId="5" fillId="0" borderId="9" xfId="0" applyFont="1" applyBorder="1" applyAlignment="1">
      <alignment horizontal="center"/>
    </xf>
    <xf numFmtId="165" fontId="5" fillId="0" borderId="20" xfId="2" applyNumberFormat="1" applyFont="1" applyBorder="1"/>
    <xf numFmtId="165" fontId="5" fillId="0" borderId="17" xfId="2" applyNumberFormat="1" applyFont="1" applyBorder="1"/>
    <xf numFmtId="165" fontId="5" fillId="0" borderId="6" xfId="2" applyNumberFormat="1" applyFont="1" applyBorder="1"/>
    <xf numFmtId="165" fontId="5" fillId="0" borderId="9" xfId="2" applyNumberFormat="1" applyFont="1" applyBorder="1"/>
    <xf numFmtId="0" fontId="8" fillId="0" borderId="0" xfId="0" applyFont="1"/>
    <xf numFmtId="165" fontId="8" fillId="0" borderId="52" xfId="2" applyNumberFormat="1" applyFont="1" applyBorder="1"/>
    <xf numFmtId="165" fontId="8" fillId="0" borderId="1" xfId="2" applyNumberFormat="1" applyFont="1" applyBorder="1"/>
    <xf numFmtId="165" fontId="8" fillId="0" borderId="53" xfId="2" applyNumberFormat="1" applyFont="1" applyBorder="1"/>
    <xf numFmtId="165" fontId="8" fillId="0" borderId="54" xfId="2" applyNumberFormat="1" applyFont="1" applyBorder="1"/>
    <xf numFmtId="165" fontId="8" fillId="0" borderId="55" xfId="2" applyNumberFormat="1" applyFont="1" applyBorder="1"/>
    <xf numFmtId="165" fontId="8" fillId="0" borderId="49" xfId="2" applyNumberFormat="1" applyFont="1" applyBorder="1"/>
    <xf numFmtId="165" fontId="8" fillId="0" borderId="9" xfId="0" applyNumberFormat="1" applyFont="1" applyBorder="1"/>
    <xf numFmtId="0" fontId="8" fillId="0" borderId="7" xfId="0" applyFont="1" applyBorder="1"/>
    <xf numFmtId="165" fontId="8" fillId="0" borderId="45" xfId="2" applyNumberFormat="1" applyFont="1" applyBorder="1"/>
    <xf numFmtId="165" fontId="8" fillId="0" borderId="10" xfId="2" applyNumberFormat="1" applyFont="1" applyBorder="1"/>
    <xf numFmtId="165" fontId="8" fillId="0" borderId="56" xfId="2" applyNumberFormat="1" applyFont="1" applyBorder="1"/>
    <xf numFmtId="165" fontId="8" fillId="0" borderId="7" xfId="2" applyNumberFormat="1" applyFont="1" applyBorder="1"/>
    <xf numFmtId="0" fontId="8" fillId="0" borderId="43" xfId="0" applyFont="1" applyBorder="1"/>
    <xf numFmtId="9" fontId="9" fillId="0" borderId="0" xfId="4" applyFont="1"/>
    <xf numFmtId="0" fontId="3" fillId="0" borderId="34" xfId="0" applyFont="1" applyBorder="1"/>
    <xf numFmtId="3" fontId="11" fillId="0" borderId="52" xfId="0" applyNumberFormat="1" applyFont="1" applyBorder="1"/>
    <xf numFmtId="3" fontId="11" fillId="0" borderId="2" xfId="2" applyNumberFormat="1" applyFont="1" applyBorder="1" applyAlignment="1">
      <alignment horizontal="center" wrapText="1"/>
    </xf>
    <xf numFmtId="3" fontId="11" fillId="0" borderId="27" xfId="2" applyNumberFormat="1" applyFont="1" applyBorder="1" applyAlignment="1">
      <alignment horizontal="center" wrapText="1"/>
    </xf>
    <xf numFmtId="3" fontId="11" fillId="0" borderId="27" xfId="0" applyNumberFormat="1" applyFont="1" applyBorder="1" applyAlignment="1">
      <alignment horizontal="center"/>
    </xf>
    <xf numFmtId="3" fontId="11" fillId="0" borderId="0" xfId="0" applyNumberFormat="1" applyFont="1" applyBorder="1"/>
    <xf numFmtId="0" fontId="11" fillId="0" borderId="0" xfId="0" applyFont="1" applyBorder="1"/>
    <xf numFmtId="3" fontId="11" fillId="0" borderId="57" xfId="0" applyNumberFormat="1" applyFont="1" applyBorder="1"/>
    <xf numFmtId="3" fontId="11" fillId="0" borderId="19" xfId="2" applyNumberFormat="1" applyFont="1" applyFill="1" applyBorder="1"/>
    <xf numFmtId="3" fontId="11" fillId="0" borderId="31" xfId="2" applyNumberFormat="1" applyFont="1" applyFill="1" applyBorder="1"/>
    <xf numFmtId="3" fontId="11" fillId="0" borderId="32" xfId="0" applyNumberFormat="1" applyFont="1" applyBorder="1"/>
    <xf numFmtId="3" fontId="11" fillId="0" borderId="58" xfId="0" applyNumberFormat="1" applyFont="1" applyBorder="1"/>
    <xf numFmtId="3" fontId="11" fillId="0" borderId="22" xfId="2" applyNumberFormat="1" applyFont="1" applyFill="1" applyBorder="1"/>
    <xf numFmtId="3" fontId="11" fillId="0" borderId="32" xfId="2" applyNumberFormat="1" applyFont="1" applyFill="1" applyBorder="1"/>
    <xf numFmtId="3" fontId="11" fillId="0" borderId="43" xfId="0" applyNumberFormat="1" applyFont="1" applyBorder="1"/>
    <xf numFmtId="3" fontId="11" fillId="0" borderId="13" xfId="2" applyNumberFormat="1" applyFont="1" applyFill="1" applyBorder="1"/>
    <xf numFmtId="3" fontId="11" fillId="0" borderId="44" xfId="2" applyNumberFormat="1" applyFont="1" applyFill="1" applyBorder="1"/>
    <xf numFmtId="3" fontId="11" fillId="0" borderId="2" xfId="2" applyNumberFormat="1" applyFont="1" applyFill="1" applyBorder="1"/>
    <xf numFmtId="0" fontId="11" fillId="0" borderId="0" xfId="0" applyFont="1"/>
    <xf numFmtId="3" fontId="11" fillId="0" borderId="0" xfId="0" applyNumberFormat="1" applyFont="1"/>
    <xf numFmtId="1" fontId="11" fillId="0" borderId="2" xfId="0" applyNumberFormat="1" applyFont="1" applyBorder="1" applyAlignment="1">
      <alignment horizontal="center"/>
    </xf>
    <xf numFmtId="3" fontId="11" fillId="0" borderId="2" xfId="0" applyNumberFormat="1" applyFont="1" applyBorder="1"/>
    <xf numFmtId="1" fontId="11" fillId="0" borderId="16" xfId="0" applyNumberFormat="1" applyFont="1" applyBorder="1" applyAlignment="1">
      <alignment horizontal="center"/>
    </xf>
    <xf numFmtId="3" fontId="11" fillId="0" borderId="16" xfId="0" applyNumberFormat="1" applyFont="1" applyBorder="1"/>
    <xf numFmtId="3" fontId="11" fillId="0" borderId="29" xfId="0" applyNumberFormat="1" applyFont="1" applyBorder="1"/>
    <xf numFmtId="1" fontId="11" fillId="0" borderId="19" xfId="0" applyNumberFormat="1" applyFont="1" applyBorder="1" applyAlignment="1">
      <alignment horizontal="center"/>
    </xf>
    <xf numFmtId="3" fontId="11" fillId="0" borderId="19" xfId="0" applyNumberFormat="1" applyFont="1" applyBorder="1"/>
    <xf numFmtId="1" fontId="11" fillId="0" borderId="22" xfId="0" applyNumberFormat="1" applyFont="1" applyBorder="1" applyAlignment="1">
      <alignment horizontal="center"/>
    </xf>
    <xf numFmtId="3" fontId="11" fillId="0" borderId="22" xfId="0" applyNumberFormat="1" applyFont="1" applyBorder="1"/>
    <xf numFmtId="1" fontId="11" fillId="0" borderId="37" xfId="0" applyNumberFormat="1" applyFont="1" applyBorder="1" applyAlignment="1">
      <alignment horizontal="center"/>
    </xf>
    <xf numFmtId="3" fontId="11" fillId="0" borderId="37" xfId="0" applyNumberFormat="1" applyFont="1" applyBorder="1"/>
    <xf numFmtId="3" fontId="11" fillId="0" borderId="39" xfId="0" applyNumberFormat="1" applyFont="1" applyBorder="1"/>
    <xf numFmtId="3" fontId="11" fillId="0" borderId="31" xfId="0" applyNumberFormat="1" applyFont="1" applyBorder="1"/>
    <xf numFmtId="3" fontId="11" fillId="0" borderId="27" xfId="2" applyNumberFormat="1" applyFont="1" applyFill="1" applyBorder="1"/>
    <xf numFmtId="0" fontId="12" fillId="0" borderId="34" xfId="0" applyFont="1" applyBorder="1"/>
    <xf numFmtId="0" fontId="12" fillId="0" borderId="34" xfId="0" applyFont="1" applyBorder="1" applyAlignment="1">
      <alignment horizontal="right"/>
    </xf>
    <xf numFmtId="0" fontId="11" fillId="0" borderId="34" xfId="0" applyFont="1" applyBorder="1"/>
    <xf numFmtId="3" fontId="11" fillId="0" borderId="34" xfId="0" applyNumberFormat="1" applyFont="1" applyBorder="1"/>
    <xf numFmtId="0" fontId="13" fillId="0" borderId="0" xfId="0" applyFont="1"/>
    <xf numFmtId="3" fontId="13" fillId="0" borderId="0" xfId="0" applyNumberFormat="1" applyFont="1"/>
    <xf numFmtId="0" fontId="12" fillId="0" borderId="59" xfId="0" applyFont="1" applyBorder="1"/>
    <xf numFmtId="3" fontId="12" fillId="0" borderId="59" xfId="0" applyNumberFormat="1" applyFont="1" applyBorder="1"/>
    <xf numFmtId="3" fontId="12" fillId="0" borderId="34" xfId="0" applyNumberFormat="1" applyFont="1" applyBorder="1"/>
    <xf numFmtId="3" fontId="12" fillId="0" borderId="34" xfId="2" quotePrefix="1" applyNumberFormat="1" applyFont="1" applyFill="1" applyBorder="1" applyAlignment="1">
      <alignment horizontal="right"/>
    </xf>
    <xf numFmtId="0" fontId="12" fillId="0" borderId="34" xfId="0" quotePrefix="1" applyFont="1" applyBorder="1" applyAlignment="1">
      <alignment horizontal="right"/>
    </xf>
    <xf numFmtId="3" fontId="12" fillId="0" borderId="0" xfId="0" applyNumberFormat="1" applyFont="1" applyBorder="1"/>
    <xf numFmtId="3" fontId="11" fillId="0" borderId="0" xfId="2" applyNumberFormat="1" applyFont="1" applyFill="1" applyBorder="1"/>
    <xf numFmtId="3" fontId="13" fillId="0" borderId="0" xfId="0" applyNumberFormat="1" applyFont="1" applyBorder="1"/>
    <xf numFmtId="3" fontId="11" fillId="0" borderId="34" xfId="2" applyNumberFormat="1" applyFont="1" applyFill="1" applyBorder="1"/>
    <xf numFmtId="3" fontId="13" fillId="0" borderId="34" xfId="0" applyNumberFormat="1" applyFont="1" applyBorder="1"/>
    <xf numFmtId="3" fontId="13" fillId="0" borderId="34" xfId="2" applyNumberFormat="1" applyFont="1" applyFill="1" applyBorder="1"/>
    <xf numFmtId="3" fontId="14" fillId="0" borderId="48" xfId="0" applyNumberFormat="1" applyFont="1" applyBorder="1"/>
    <xf numFmtId="3" fontId="14" fillId="0" borderId="48" xfId="2" applyNumberFormat="1" applyFont="1" applyFill="1" applyBorder="1"/>
    <xf numFmtId="3" fontId="12" fillId="0" borderId="0" xfId="2" applyNumberFormat="1" applyFont="1" applyFill="1" applyBorder="1" applyAlignment="1">
      <alignment horizontal="right"/>
    </xf>
    <xf numFmtId="0" fontId="12" fillId="0" borderId="0" xfId="0" applyFont="1" applyAlignment="1">
      <alignment horizontal="right"/>
    </xf>
    <xf numFmtId="3" fontId="13" fillId="0" borderId="0" xfId="2" applyNumberFormat="1" applyFont="1" applyFill="1" applyBorder="1"/>
    <xf numFmtId="3" fontId="13" fillId="0" borderId="26" xfId="0" applyNumberFormat="1" applyFont="1" applyBorder="1"/>
    <xf numFmtId="3" fontId="13" fillId="0" borderId="26" xfId="2" applyNumberFormat="1" applyFont="1" applyFill="1" applyBorder="1"/>
    <xf numFmtId="0" fontId="15" fillId="0" borderId="0" xfId="0" applyFont="1"/>
    <xf numFmtId="0" fontId="6" fillId="0" borderId="0" xfId="0" applyFont="1" applyAlignment="1">
      <alignment horizontal="center"/>
    </xf>
    <xf numFmtId="0" fontId="16" fillId="0" borderId="0" xfId="5" applyFont="1"/>
    <xf numFmtId="0" fontId="6" fillId="0" borderId="2" xfId="0" applyFont="1" applyBorder="1" applyAlignment="1">
      <alignment horizontal="center"/>
    </xf>
    <xf numFmtId="0" fontId="16" fillId="0" borderId="2" xfId="5" applyFont="1" applyBorder="1"/>
    <xf numFmtId="0" fontId="11" fillId="0" borderId="52" xfId="0" applyNumberFormat="1" applyFont="1" applyBorder="1"/>
    <xf numFmtId="0" fontId="11" fillId="0" borderId="57" xfId="0" applyNumberFormat="1" applyFont="1" applyBorder="1" applyAlignment="1">
      <alignment horizontal="center"/>
    </xf>
    <xf numFmtId="0" fontId="11" fillId="0" borderId="58" xfId="0" applyNumberFormat="1" applyFont="1" applyBorder="1" applyAlignment="1">
      <alignment horizontal="center"/>
    </xf>
    <xf numFmtId="0" fontId="11" fillId="0" borderId="43" xfId="0" applyNumberFormat="1" applyFont="1" applyBorder="1" applyAlignment="1">
      <alignment horizontal="center"/>
    </xf>
    <xf numFmtId="9" fontId="11" fillId="0" borderId="0" xfId="4" applyFont="1"/>
    <xf numFmtId="3" fontId="5" fillId="0" borderId="47" xfId="0" applyNumberFormat="1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11" fillId="0" borderId="63" xfId="0" applyNumberFormat="1" applyFont="1" applyBorder="1" applyAlignment="1">
      <alignment horizontal="center"/>
    </xf>
    <xf numFmtId="3" fontId="11" fillId="0" borderId="63" xfId="0" applyNumberFormat="1" applyFont="1" applyBorder="1"/>
    <xf numFmtId="3" fontId="11" fillId="0" borderId="62" xfId="2" applyNumberFormat="1" applyFont="1" applyFill="1" applyBorder="1"/>
    <xf numFmtId="3" fontId="11" fillId="0" borderId="64" xfId="2" applyNumberFormat="1" applyFont="1" applyFill="1" applyBorder="1"/>
    <xf numFmtId="3" fontId="11" fillId="0" borderId="64" xfId="0" applyNumberFormat="1" applyFont="1" applyBorder="1"/>
  </cellXfs>
  <cellStyles count="6">
    <cellStyle name="Comma" xfId="2" builtinId="3"/>
    <cellStyle name="Comma 2" xfId="1" xr:uid="{00000000-0005-0000-0000-000000000000}"/>
    <cellStyle name="Hyperlink" xfId="5" builtinId="8"/>
    <cellStyle name="Normal" xfId="0" builtinId="0"/>
    <cellStyle name="Normal 2" xfId="3" xr:uid="{00000000-0005-0000-0000-000004000000}"/>
    <cellStyle name="Percent" xfId="4" builtin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7"/>
  <sheetViews>
    <sheetView showGridLines="0" tabSelected="1" workbookViewId="0"/>
  </sheetViews>
  <sheetFormatPr defaultColWidth="11.42578125" defaultRowHeight="15" x14ac:dyDescent="0.25"/>
  <cols>
    <col min="1" max="1" width="2.5703125" style="178" bestFit="1" customWidth="1"/>
    <col min="2" max="2" width="58.28515625" style="95" bestFit="1" customWidth="1"/>
    <col min="3" max="16384" width="11.42578125" style="95"/>
  </cols>
  <sheetData>
    <row r="1" spans="1:2" x14ac:dyDescent="0.25">
      <c r="A1" s="180" t="s">
        <v>151</v>
      </c>
      <c r="B1" s="181" t="s">
        <v>149</v>
      </c>
    </row>
    <row r="2" spans="1:2" x14ac:dyDescent="0.25">
      <c r="A2" s="180" t="s">
        <v>152</v>
      </c>
      <c r="B2" s="181" t="s">
        <v>150</v>
      </c>
    </row>
    <row r="3" spans="1:2" x14ac:dyDescent="0.25">
      <c r="A3" s="180" t="s">
        <v>153</v>
      </c>
      <c r="B3" s="181" t="s">
        <v>144</v>
      </c>
    </row>
    <row r="4" spans="1:2" x14ac:dyDescent="0.25">
      <c r="A4" s="180" t="s">
        <v>154</v>
      </c>
      <c r="B4" s="181" t="s">
        <v>145</v>
      </c>
    </row>
    <row r="5" spans="1:2" x14ac:dyDescent="0.25">
      <c r="A5" s="180" t="s">
        <v>155</v>
      </c>
      <c r="B5" s="181" t="s">
        <v>146</v>
      </c>
    </row>
    <row r="6" spans="1:2" x14ac:dyDescent="0.25">
      <c r="A6" s="180" t="s">
        <v>156</v>
      </c>
      <c r="B6" s="181" t="s">
        <v>147</v>
      </c>
    </row>
    <row r="7" spans="1:2" x14ac:dyDescent="0.25">
      <c r="A7" s="180" t="s">
        <v>157</v>
      </c>
      <c r="B7" s="181" t="s">
        <v>148</v>
      </c>
    </row>
  </sheetData>
  <hyperlinks>
    <hyperlink ref="B1" location="Balanseligningen!A1" display="Balanseligningen" xr:uid="{00000000-0004-0000-0000-000000000000}"/>
    <hyperlink ref="B2" location="Tabellarisk_Fortegn!A1" display="Tabellarisk avslutning med fortegn" xr:uid="{00000000-0004-0000-0000-000001000000}"/>
    <hyperlink ref="B3" location="'Noen formler'!A1" display="Eksempel på formler - fra saldobalanse til resultat og balanseoppsett" xr:uid="{00000000-0004-0000-0000-000002000000}"/>
    <hyperlink ref="B4" location="Eksempel_Tekst!A1" display="Tekst bokføringseksempel" xr:uid="{00000000-0004-0000-0000-000003000000}"/>
    <hyperlink ref="B5" location="Balanseligningen_Eksempel!A1" display="Eksempelet basert på balanseligningen" xr:uid="{00000000-0004-0000-0000-000004000000}"/>
    <hyperlink ref="B6" location="'T-Kontoer_Eksempel'!A1" display="Eksempelet basert på T-kontoer" xr:uid="{00000000-0004-0000-0000-000005000000}"/>
    <hyperlink ref="B7" location="Tabellarisk_Fortegn_Eksempel!A1" display="Eksempelet basert på tabellarisk avslutning med fortegn" xr:uid="{00000000-0004-0000-0000-000006000000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2"/>
  <sheetViews>
    <sheetView showGridLines="0" workbookViewId="0">
      <selection activeCell="I2" sqref="I2"/>
    </sheetView>
  </sheetViews>
  <sheetFormatPr defaultColWidth="9.140625" defaultRowHeight="12.75" x14ac:dyDescent="0.2"/>
  <cols>
    <col min="1" max="1" width="3.42578125" style="16" bestFit="1" customWidth="1"/>
    <col min="2" max="2" width="19.140625" style="17" customWidth="1"/>
    <col min="3" max="3" width="12.28515625" style="16" customWidth="1"/>
    <col min="4" max="4" width="2.28515625" style="16" bestFit="1" customWidth="1"/>
    <col min="5" max="5" width="12.28515625" style="16" bestFit="1" customWidth="1"/>
    <col min="6" max="6" width="2.28515625" style="16" bestFit="1" customWidth="1"/>
    <col min="7" max="7" width="12.28515625" style="16" customWidth="1"/>
    <col min="8" max="8" width="2.28515625" style="16" bestFit="1" customWidth="1"/>
    <col min="9" max="9" width="12.28515625" style="16" customWidth="1"/>
    <col min="10" max="10" width="2.28515625" style="16" bestFit="1" customWidth="1"/>
    <col min="11" max="11" width="12.28515625" style="16" customWidth="1"/>
    <col min="12" max="12" width="2.28515625" style="16" bestFit="1" customWidth="1"/>
    <col min="13" max="13" width="12.28515625" style="16" customWidth="1"/>
    <col min="14" max="14" width="2.28515625" style="16" bestFit="1" customWidth="1"/>
    <col min="15" max="15" width="12.28515625" style="16" customWidth="1"/>
    <col min="16" max="16" width="8" style="16" bestFit="1" customWidth="1"/>
    <col min="17" max="20" width="9.140625" style="16"/>
    <col min="21" max="21" width="12.140625" style="16" bestFit="1" customWidth="1"/>
    <col min="22" max="22" width="9.7109375" style="16" bestFit="1" customWidth="1"/>
    <col min="23" max="16384" width="9.140625" style="16"/>
  </cols>
  <sheetData>
    <row r="1" spans="1:22" ht="15.75" customHeight="1" thickBot="1" x14ac:dyDescent="0.25">
      <c r="A1" s="11"/>
      <c r="B1" s="12" t="s">
        <v>24</v>
      </c>
      <c r="C1" s="22" t="s">
        <v>118</v>
      </c>
      <c r="D1" s="23" t="s">
        <v>1</v>
      </c>
      <c r="E1" s="189" t="s">
        <v>120</v>
      </c>
      <c r="F1" s="190"/>
      <c r="G1" s="191"/>
      <c r="H1" s="23" t="s">
        <v>2</v>
      </c>
      <c r="I1" s="22" t="s">
        <v>172</v>
      </c>
      <c r="J1" s="14" t="s">
        <v>1</v>
      </c>
      <c r="K1" s="22" t="s">
        <v>173</v>
      </c>
      <c r="L1" s="14" t="s">
        <v>1</v>
      </c>
      <c r="M1" s="22" t="s">
        <v>130</v>
      </c>
      <c r="N1" s="14" t="s">
        <v>1</v>
      </c>
      <c r="O1" s="22" t="s">
        <v>131</v>
      </c>
      <c r="P1" s="24" t="s">
        <v>21</v>
      </c>
    </row>
    <row r="2" spans="1:22" ht="13.5" thickBot="1" x14ac:dyDescent="0.25">
      <c r="A2" s="11"/>
      <c r="B2" s="12"/>
      <c r="C2" s="22"/>
      <c r="D2" s="23"/>
      <c r="E2" s="22" t="s">
        <v>171</v>
      </c>
      <c r="F2" s="23" t="s">
        <v>1</v>
      </c>
      <c r="G2" s="22" t="s">
        <v>17</v>
      </c>
      <c r="H2" s="23"/>
      <c r="I2" s="22"/>
      <c r="J2" s="14"/>
      <c r="K2" s="22"/>
      <c r="L2" s="14"/>
      <c r="M2" s="22"/>
      <c r="N2" s="14"/>
      <c r="O2" s="22"/>
      <c r="P2" s="24"/>
    </row>
    <row r="3" spans="1:22" x14ac:dyDescent="0.2">
      <c r="A3" s="45" t="s">
        <v>7</v>
      </c>
      <c r="B3" s="36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8"/>
    </row>
    <row r="4" spans="1:22" x14ac:dyDescent="0.2">
      <c r="A4" s="28"/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7"/>
    </row>
    <row r="5" spans="1:22" x14ac:dyDescent="0.2">
      <c r="A5" s="34" t="s">
        <v>8</v>
      </c>
      <c r="B5" s="31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3"/>
    </row>
    <row r="6" spans="1:22" x14ac:dyDescent="0.2">
      <c r="A6" s="18"/>
      <c r="B6" s="19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1"/>
    </row>
    <row r="7" spans="1:22" x14ac:dyDescent="0.2">
      <c r="A7" s="6" t="s">
        <v>9</v>
      </c>
      <c r="B7" s="7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10"/>
    </row>
    <row r="8" spans="1:22" x14ac:dyDescent="0.2">
      <c r="A8" s="34" t="s">
        <v>10</v>
      </c>
      <c r="B8" s="31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3"/>
    </row>
    <row r="9" spans="1:22" x14ac:dyDescent="0.2">
      <c r="A9" s="18"/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1"/>
      <c r="U9" s="47"/>
    </row>
    <row r="10" spans="1:22" x14ac:dyDescent="0.2">
      <c r="A10" s="6" t="s">
        <v>11</v>
      </c>
      <c r="B10" s="7"/>
      <c r="C10" s="8"/>
      <c r="D10" s="9"/>
      <c r="E10" s="9"/>
      <c r="F10" s="9"/>
      <c r="G10" s="9"/>
      <c r="H10" s="8"/>
      <c r="I10" s="9"/>
      <c r="J10" s="9"/>
      <c r="K10" s="9"/>
      <c r="L10" s="9"/>
      <c r="M10" s="9"/>
      <c r="N10" s="9"/>
      <c r="O10" s="9"/>
      <c r="P10" s="10"/>
      <c r="U10" s="48"/>
    </row>
    <row r="11" spans="1:22" x14ac:dyDescent="0.2">
      <c r="A11" s="34" t="s">
        <v>12</v>
      </c>
      <c r="B11" s="31"/>
      <c r="C11" s="32"/>
      <c r="D11" s="32"/>
      <c r="E11" s="32"/>
      <c r="F11" s="32"/>
      <c r="G11" s="32"/>
      <c r="H11" s="35"/>
      <c r="I11" s="32"/>
      <c r="J11" s="32"/>
      <c r="K11" s="32"/>
      <c r="L11" s="32"/>
      <c r="M11" s="32"/>
      <c r="N11" s="32"/>
      <c r="O11" s="32"/>
      <c r="P11" s="33"/>
      <c r="U11" s="48"/>
    </row>
    <row r="12" spans="1:22" x14ac:dyDescent="0.2">
      <c r="A12" s="28"/>
      <c r="B12" s="25"/>
      <c r="C12" s="29"/>
      <c r="D12" s="26"/>
      <c r="E12" s="26"/>
      <c r="F12" s="26"/>
      <c r="G12" s="26"/>
      <c r="H12" s="29"/>
      <c r="I12" s="26"/>
      <c r="J12" s="26"/>
      <c r="K12" s="26"/>
      <c r="L12" s="26"/>
      <c r="M12" s="26"/>
      <c r="N12" s="26"/>
      <c r="O12" s="26"/>
      <c r="P12" s="27"/>
      <c r="U12" s="48"/>
    </row>
    <row r="13" spans="1:22" x14ac:dyDescent="0.2">
      <c r="A13" s="34" t="s">
        <v>13</v>
      </c>
      <c r="B13" s="31"/>
      <c r="C13" s="32"/>
      <c r="D13" s="32"/>
      <c r="E13" s="32"/>
      <c r="F13" s="32"/>
      <c r="G13" s="32"/>
      <c r="H13" s="35"/>
      <c r="I13" s="32"/>
      <c r="J13" s="32"/>
      <c r="K13" s="32"/>
      <c r="L13" s="32"/>
      <c r="M13" s="32"/>
      <c r="N13" s="32"/>
      <c r="O13" s="32"/>
      <c r="P13" s="33"/>
      <c r="U13" s="48"/>
      <c r="V13" s="49"/>
    </row>
    <row r="14" spans="1:22" x14ac:dyDescent="0.2">
      <c r="A14" s="18"/>
      <c r="B14" s="19"/>
      <c r="C14" s="30"/>
      <c r="D14" s="20"/>
      <c r="E14" s="20"/>
      <c r="F14" s="20"/>
      <c r="G14" s="20"/>
      <c r="H14" s="30"/>
      <c r="I14" s="20"/>
      <c r="J14" s="20"/>
      <c r="K14" s="20"/>
      <c r="L14" s="20"/>
      <c r="M14" s="20"/>
      <c r="N14" s="20"/>
      <c r="O14" s="20"/>
      <c r="P14" s="21"/>
      <c r="V14" s="49"/>
    </row>
    <row r="15" spans="1:22" x14ac:dyDescent="0.2">
      <c r="A15" s="1" t="s">
        <v>14</v>
      </c>
      <c r="B15" s="2"/>
      <c r="C15" s="5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4"/>
    </row>
    <row r="16" spans="1:22" x14ac:dyDescent="0.2">
      <c r="A16" s="1" t="s">
        <v>15</v>
      </c>
      <c r="B16" s="2"/>
      <c r="C16" s="5"/>
      <c r="D16" s="5"/>
      <c r="E16" s="3"/>
      <c r="F16" s="5"/>
      <c r="G16" s="3"/>
      <c r="H16" s="3"/>
      <c r="I16" s="3"/>
      <c r="J16" s="3"/>
      <c r="K16" s="3"/>
      <c r="L16" s="3"/>
      <c r="M16" s="3"/>
      <c r="N16" s="3"/>
      <c r="O16" s="3"/>
      <c r="P16" s="4"/>
    </row>
    <row r="17" spans="1:16" x14ac:dyDescent="0.2">
      <c r="A17" s="6" t="s">
        <v>16</v>
      </c>
      <c r="B17" s="7"/>
      <c r="C17" s="8"/>
      <c r="D17" s="9"/>
      <c r="E17" s="9"/>
      <c r="F17" s="9"/>
      <c r="G17" s="9"/>
      <c r="H17" s="8"/>
      <c r="I17" s="9"/>
      <c r="J17" s="9"/>
      <c r="K17" s="9"/>
      <c r="L17" s="9"/>
      <c r="M17" s="9"/>
      <c r="N17" s="9"/>
      <c r="O17" s="9"/>
      <c r="P17" s="10"/>
    </row>
    <row r="18" spans="1:16" x14ac:dyDescent="0.2">
      <c r="A18" s="34" t="s">
        <v>25</v>
      </c>
      <c r="B18" s="31"/>
      <c r="C18" s="35"/>
      <c r="D18" s="32"/>
      <c r="E18" s="32"/>
      <c r="F18" s="32"/>
      <c r="G18" s="32"/>
      <c r="H18" s="35"/>
      <c r="I18" s="32"/>
      <c r="J18" s="32"/>
      <c r="K18" s="32"/>
      <c r="L18" s="32"/>
      <c r="M18" s="32"/>
      <c r="N18" s="32"/>
      <c r="O18" s="32"/>
      <c r="P18" s="33"/>
    </row>
    <row r="19" spans="1:16" x14ac:dyDescent="0.2">
      <c r="A19" s="45" t="s">
        <v>25</v>
      </c>
      <c r="B19" s="36"/>
      <c r="C19" s="46"/>
      <c r="D19" s="37"/>
      <c r="E19" s="37"/>
      <c r="F19" s="37"/>
      <c r="G19" s="37"/>
      <c r="H19" s="46"/>
      <c r="I19" s="37"/>
      <c r="J19" s="37"/>
      <c r="K19" s="37"/>
      <c r="L19" s="37"/>
      <c r="M19" s="37"/>
      <c r="N19" s="37"/>
      <c r="O19" s="37"/>
      <c r="P19" s="38"/>
    </row>
    <row r="20" spans="1:16" x14ac:dyDescent="0.2">
      <c r="A20" s="45"/>
      <c r="B20" s="36"/>
      <c r="C20" s="46"/>
      <c r="D20" s="37"/>
      <c r="E20" s="37"/>
      <c r="F20" s="37"/>
      <c r="G20" s="37"/>
      <c r="H20" s="46"/>
      <c r="I20" s="37"/>
      <c r="J20" s="37"/>
      <c r="K20" s="37"/>
      <c r="L20" s="37"/>
      <c r="M20" s="37"/>
      <c r="N20" s="37"/>
      <c r="O20" s="37"/>
      <c r="P20" s="38"/>
    </row>
    <row r="21" spans="1:16" x14ac:dyDescent="0.2">
      <c r="A21" s="44" t="s">
        <v>25</v>
      </c>
      <c r="B21" s="40"/>
      <c r="C21" s="41"/>
      <c r="D21" s="42"/>
      <c r="E21" s="42"/>
      <c r="F21" s="42"/>
      <c r="G21" s="42"/>
      <c r="H21" s="41"/>
      <c r="I21" s="42"/>
      <c r="J21" s="42"/>
      <c r="K21" s="42"/>
      <c r="L21" s="42"/>
      <c r="M21" s="42"/>
      <c r="N21" s="42"/>
      <c r="O21" s="42"/>
      <c r="P21" s="43"/>
    </row>
    <row r="22" spans="1:16" x14ac:dyDescent="0.2">
      <c r="A22" s="44" t="s">
        <v>25</v>
      </c>
      <c r="B22" s="40"/>
      <c r="C22" s="41"/>
      <c r="D22" s="42"/>
      <c r="E22" s="42"/>
      <c r="F22" s="42"/>
      <c r="G22" s="42"/>
      <c r="H22" s="41"/>
      <c r="I22" s="42"/>
      <c r="J22" s="42"/>
      <c r="K22" s="42"/>
      <c r="L22" s="42"/>
      <c r="M22" s="42"/>
      <c r="N22" s="42"/>
      <c r="O22" s="42"/>
      <c r="P22" s="43"/>
    </row>
    <row r="23" spans="1:16" x14ac:dyDescent="0.2">
      <c r="A23" s="28" t="s">
        <v>25</v>
      </c>
      <c r="B23" s="25"/>
      <c r="C23" s="29"/>
      <c r="D23" s="26"/>
      <c r="E23" s="26"/>
      <c r="F23" s="26"/>
      <c r="G23" s="26"/>
      <c r="H23" s="29"/>
      <c r="I23" s="26"/>
      <c r="J23" s="26"/>
      <c r="K23" s="26"/>
      <c r="L23" s="26"/>
      <c r="M23" s="26"/>
      <c r="N23" s="26"/>
      <c r="O23" s="26"/>
      <c r="P23" s="43"/>
    </row>
    <row r="24" spans="1:16" ht="13.5" thickBot="1" x14ac:dyDescent="0.25">
      <c r="A24" s="44" t="s">
        <v>58</v>
      </c>
      <c r="B24" s="40"/>
      <c r="C24" s="41"/>
      <c r="D24" s="42"/>
      <c r="E24" s="42"/>
      <c r="F24" s="42"/>
      <c r="G24" s="42"/>
      <c r="H24" s="41"/>
      <c r="I24" s="42"/>
      <c r="J24" s="42"/>
      <c r="K24" s="42"/>
      <c r="L24" s="42"/>
      <c r="M24" s="42"/>
      <c r="N24" s="42"/>
      <c r="O24" s="42"/>
      <c r="P24" s="27"/>
    </row>
    <row r="25" spans="1:16" ht="13.5" thickBot="1" x14ac:dyDescent="0.25">
      <c r="A25" s="11"/>
      <c r="B25" s="12"/>
      <c r="C25" s="13"/>
      <c r="D25" s="13"/>
      <c r="E25" s="13"/>
      <c r="F25" s="13"/>
      <c r="G25" s="13">
        <f>SUM(G3:G24)</f>
        <v>0</v>
      </c>
      <c r="H25" s="13"/>
      <c r="I25" s="13"/>
      <c r="J25" s="13"/>
      <c r="K25" s="13">
        <f>SUM(K3:K24)</f>
        <v>0</v>
      </c>
      <c r="L25" s="13"/>
      <c r="M25" s="13"/>
      <c r="N25" s="13"/>
      <c r="O25" s="13"/>
      <c r="P25" s="15"/>
    </row>
    <row r="29" spans="1:16" x14ac:dyDescent="0.2">
      <c r="A29" s="85" t="s">
        <v>59</v>
      </c>
      <c r="B29" s="86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8"/>
    </row>
    <row r="30" spans="1:16" x14ac:dyDescent="0.2">
      <c r="A30" s="89" t="s">
        <v>60</v>
      </c>
      <c r="B30" s="84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90"/>
    </row>
    <row r="31" spans="1:16" x14ac:dyDescent="0.2">
      <c r="A31" s="89" t="s">
        <v>61</v>
      </c>
      <c r="B31" s="84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90"/>
    </row>
    <row r="32" spans="1:16" x14ac:dyDescent="0.2">
      <c r="A32" s="91" t="s">
        <v>62</v>
      </c>
      <c r="B32" s="92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4"/>
    </row>
  </sheetData>
  <mergeCells count="1">
    <mergeCell ref="E1:G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55"/>
  <sheetViews>
    <sheetView showGridLines="0" workbookViewId="0"/>
  </sheetViews>
  <sheetFormatPr defaultColWidth="9.140625" defaultRowHeight="11.25" x14ac:dyDescent="0.2"/>
  <cols>
    <col min="1" max="1" width="5.85546875" style="56" customWidth="1"/>
    <col min="2" max="2" width="21.42578125" style="56" bestFit="1" customWidth="1"/>
    <col min="3" max="17" width="6.85546875" style="55" customWidth="1"/>
    <col min="18" max="18" width="9.140625" style="79"/>
    <col min="19" max="16384" width="9.140625" style="80"/>
  </cols>
  <sheetData>
    <row r="1" spans="1:17" x14ac:dyDescent="0.2">
      <c r="A1" s="50" t="s">
        <v>64</v>
      </c>
      <c r="B1" s="51" t="s">
        <v>28</v>
      </c>
      <c r="C1" s="52" t="s">
        <v>29</v>
      </c>
      <c r="D1" s="53">
        <v>1</v>
      </c>
      <c r="E1" s="53">
        <v>2</v>
      </c>
      <c r="F1" s="53">
        <v>3</v>
      </c>
      <c r="G1" s="53">
        <v>4</v>
      </c>
      <c r="H1" s="53">
        <v>5</v>
      </c>
      <c r="I1" s="53">
        <v>6</v>
      </c>
      <c r="J1" s="53">
        <v>7</v>
      </c>
      <c r="K1" s="53">
        <v>8</v>
      </c>
      <c r="L1" s="53">
        <v>9</v>
      </c>
      <c r="M1" s="53">
        <v>10</v>
      </c>
      <c r="N1" s="53">
        <v>11</v>
      </c>
      <c r="O1" s="53">
        <v>12</v>
      </c>
      <c r="P1" s="53">
        <v>13</v>
      </c>
      <c r="Q1" s="54" t="s">
        <v>65</v>
      </c>
    </row>
    <row r="2" spans="1:17" x14ac:dyDescent="0.2">
      <c r="A2" s="57">
        <v>1230</v>
      </c>
      <c r="B2" s="58" t="s">
        <v>40</v>
      </c>
      <c r="C2" s="59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1">
        <f>SUM(C2:N2)</f>
        <v>0</v>
      </c>
    </row>
    <row r="3" spans="1:17" x14ac:dyDescent="0.2">
      <c r="A3" s="63">
        <v>1260</v>
      </c>
      <c r="B3" s="62" t="s">
        <v>70</v>
      </c>
      <c r="C3" s="64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7">
        <f t="shared" ref="Q3:Q25" si="0">SUM(C3:N3)</f>
        <v>0</v>
      </c>
    </row>
    <row r="4" spans="1:17" x14ac:dyDescent="0.2">
      <c r="A4" s="63">
        <v>1440</v>
      </c>
      <c r="B4" s="62" t="s">
        <v>42</v>
      </c>
      <c r="C4" s="64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7">
        <f t="shared" si="0"/>
        <v>0</v>
      </c>
    </row>
    <row r="5" spans="1:17" x14ac:dyDescent="0.2">
      <c r="A5" s="63">
        <v>1500</v>
      </c>
      <c r="B5" s="62" t="s">
        <v>18</v>
      </c>
      <c r="C5" s="64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7">
        <f t="shared" si="0"/>
        <v>0</v>
      </c>
    </row>
    <row r="6" spans="1:17" x14ac:dyDescent="0.2">
      <c r="A6" s="63">
        <v>1580</v>
      </c>
      <c r="B6" s="62" t="s">
        <v>71</v>
      </c>
      <c r="C6" s="64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7">
        <f t="shared" si="0"/>
        <v>0</v>
      </c>
    </row>
    <row r="7" spans="1:17" x14ac:dyDescent="0.2">
      <c r="A7" s="63">
        <v>1720</v>
      </c>
      <c r="B7" s="62" t="s">
        <v>31</v>
      </c>
      <c r="C7" s="64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7">
        <f t="shared" si="0"/>
        <v>0</v>
      </c>
    </row>
    <row r="8" spans="1:17" x14ac:dyDescent="0.2">
      <c r="A8" s="63">
        <v>1760</v>
      </c>
      <c r="B8" s="62" t="s">
        <v>72</v>
      </c>
      <c r="C8" s="64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7">
        <f t="shared" si="0"/>
        <v>0</v>
      </c>
    </row>
    <row r="9" spans="1:17" x14ac:dyDescent="0.2">
      <c r="A9" s="68">
        <v>1920</v>
      </c>
      <c r="B9" s="69" t="s">
        <v>32</v>
      </c>
      <c r="C9" s="70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67">
        <f t="shared" si="0"/>
        <v>0</v>
      </c>
    </row>
    <row r="10" spans="1:17" x14ac:dyDescent="0.2">
      <c r="A10" s="68">
        <v>1950</v>
      </c>
      <c r="B10" s="69" t="s">
        <v>41</v>
      </c>
      <c r="C10" s="70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67">
        <f t="shared" si="0"/>
        <v>0</v>
      </c>
    </row>
    <row r="11" spans="1:17" x14ac:dyDescent="0.2">
      <c r="A11" s="68">
        <v>2000</v>
      </c>
      <c r="B11" s="69" t="s">
        <v>20</v>
      </c>
      <c r="C11" s="70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67">
        <f t="shared" si="0"/>
        <v>0</v>
      </c>
    </row>
    <row r="12" spans="1:17" x14ac:dyDescent="0.2">
      <c r="A12" s="68">
        <v>2020</v>
      </c>
      <c r="B12" s="69" t="s">
        <v>33</v>
      </c>
      <c r="C12" s="70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67">
        <f t="shared" si="0"/>
        <v>0</v>
      </c>
    </row>
    <row r="13" spans="1:17" x14ac:dyDescent="0.2">
      <c r="A13" s="68">
        <v>2050</v>
      </c>
      <c r="B13" s="69" t="s">
        <v>34</v>
      </c>
      <c r="C13" s="70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67">
        <f t="shared" si="0"/>
        <v>0</v>
      </c>
    </row>
    <row r="14" spans="1:17" x14ac:dyDescent="0.2">
      <c r="A14" s="68">
        <v>2120</v>
      </c>
      <c r="B14" s="69" t="s">
        <v>73</v>
      </c>
      <c r="C14" s="70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67">
        <f t="shared" si="0"/>
        <v>0</v>
      </c>
    </row>
    <row r="15" spans="1:17" x14ac:dyDescent="0.2">
      <c r="A15" s="68">
        <v>2220</v>
      </c>
      <c r="B15" s="69" t="s">
        <v>53</v>
      </c>
      <c r="C15" s="70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67">
        <f t="shared" si="0"/>
        <v>0</v>
      </c>
    </row>
    <row r="16" spans="1:17" x14ac:dyDescent="0.2">
      <c r="A16" s="68">
        <v>2400</v>
      </c>
      <c r="B16" s="69" t="s">
        <v>22</v>
      </c>
      <c r="C16" s="70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67">
        <f t="shared" si="0"/>
        <v>0</v>
      </c>
    </row>
    <row r="17" spans="1:17" x14ac:dyDescent="0.2">
      <c r="A17" s="68">
        <v>2500</v>
      </c>
      <c r="B17" s="69" t="s">
        <v>55</v>
      </c>
      <c r="C17" s="70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67">
        <f t="shared" si="0"/>
        <v>0</v>
      </c>
    </row>
    <row r="18" spans="1:17" x14ac:dyDescent="0.2">
      <c r="A18" s="68">
        <v>2600</v>
      </c>
      <c r="B18" s="69" t="s">
        <v>43</v>
      </c>
      <c r="C18" s="70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67">
        <f t="shared" si="0"/>
        <v>0</v>
      </c>
    </row>
    <row r="19" spans="1:17" x14ac:dyDescent="0.2">
      <c r="A19" s="68">
        <v>2740</v>
      </c>
      <c r="B19" s="69" t="s">
        <v>35</v>
      </c>
      <c r="C19" s="70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67">
        <f t="shared" si="0"/>
        <v>0</v>
      </c>
    </row>
    <row r="20" spans="1:17" x14ac:dyDescent="0.2">
      <c r="A20" s="68">
        <v>2770</v>
      </c>
      <c r="B20" s="69" t="s">
        <v>44</v>
      </c>
      <c r="C20" s="70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67">
        <f t="shared" si="0"/>
        <v>0</v>
      </c>
    </row>
    <row r="21" spans="1:17" x14ac:dyDescent="0.2">
      <c r="A21" s="68">
        <v>2780</v>
      </c>
      <c r="B21" s="69" t="s">
        <v>45</v>
      </c>
      <c r="C21" s="70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67">
        <f t="shared" si="0"/>
        <v>0</v>
      </c>
    </row>
    <row r="22" spans="1:17" x14ac:dyDescent="0.2">
      <c r="A22" s="68">
        <v>2800</v>
      </c>
      <c r="B22" s="69" t="s">
        <v>74</v>
      </c>
      <c r="C22" s="70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67">
        <f t="shared" si="0"/>
        <v>0</v>
      </c>
    </row>
    <row r="23" spans="1:17" x14ac:dyDescent="0.2">
      <c r="A23" s="68">
        <v>2940</v>
      </c>
      <c r="B23" s="69" t="s">
        <v>46</v>
      </c>
      <c r="C23" s="70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67">
        <f t="shared" si="0"/>
        <v>0</v>
      </c>
    </row>
    <row r="24" spans="1:17" x14ac:dyDescent="0.2">
      <c r="A24" s="82">
        <v>2950</v>
      </c>
      <c r="B24" s="96" t="s">
        <v>75</v>
      </c>
      <c r="C24" s="97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67">
        <f t="shared" si="0"/>
        <v>0</v>
      </c>
    </row>
    <row r="25" spans="1:17" x14ac:dyDescent="0.2">
      <c r="A25" s="82">
        <v>2970</v>
      </c>
      <c r="B25" s="96" t="s">
        <v>19</v>
      </c>
      <c r="C25" s="97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67">
        <f t="shared" si="0"/>
        <v>0</v>
      </c>
    </row>
    <row r="26" spans="1:17" ht="12" thickBot="1" x14ac:dyDescent="0.25">
      <c r="A26" s="72">
        <v>2990</v>
      </c>
      <c r="B26" s="73" t="s">
        <v>82</v>
      </c>
      <c r="C26" s="74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6">
        <f t="shared" ref="Q26:Q44" si="1">SUM(C26:N26)</f>
        <v>0</v>
      </c>
    </row>
    <row r="27" spans="1:17" x14ac:dyDescent="0.2">
      <c r="A27" s="63">
        <v>3000</v>
      </c>
      <c r="B27" s="62" t="s">
        <v>47</v>
      </c>
      <c r="C27" s="64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6">
        <f t="shared" si="1"/>
        <v>0</v>
      </c>
    </row>
    <row r="28" spans="1:17" x14ac:dyDescent="0.2">
      <c r="A28" s="63">
        <v>3010</v>
      </c>
      <c r="B28" s="62" t="s">
        <v>48</v>
      </c>
      <c r="C28" s="64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7">
        <f t="shared" si="1"/>
        <v>0</v>
      </c>
    </row>
    <row r="29" spans="1:17" x14ac:dyDescent="0.2">
      <c r="A29" s="63">
        <v>3020</v>
      </c>
      <c r="B29" s="69" t="s">
        <v>49</v>
      </c>
      <c r="C29" s="70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67">
        <f t="shared" si="1"/>
        <v>0</v>
      </c>
    </row>
    <row r="30" spans="1:17" x14ac:dyDescent="0.2">
      <c r="A30" s="63">
        <v>4000</v>
      </c>
      <c r="B30" s="69" t="s">
        <v>57</v>
      </c>
      <c r="C30" s="70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67">
        <f t="shared" si="1"/>
        <v>0</v>
      </c>
    </row>
    <row r="31" spans="1:17" x14ac:dyDescent="0.2">
      <c r="A31" s="63">
        <v>5000</v>
      </c>
      <c r="B31" s="69" t="s">
        <v>26</v>
      </c>
      <c r="C31" s="70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67">
        <f t="shared" si="1"/>
        <v>0</v>
      </c>
    </row>
    <row r="32" spans="1:17" x14ac:dyDescent="0.2">
      <c r="A32" s="63">
        <v>5180</v>
      </c>
      <c r="B32" s="69" t="s">
        <v>52</v>
      </c>
      <c r="C32" s="70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67">
        <f t="shared" si="1"/>
        <v>0</v>
      </c>
    </row>
    <row r="33" spans="1:17" x14ac:dyDescent="0.2">
      <c r="A33" s="63">
        <v>5400</v>
      </c>
      <c r="B33" s="69" t="s">
        <v>27</v>
      </c>
      <c r="C33" s="70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67">
        <f t="shared" si="1"/>
        <v>0</v>
      </c>
    </row>
    <row r="34" spans="1:17" x14ac:dyDescent="0.2">
      <c r="A34" s="63">
        <v>6000</v>
      </c>
      <c r="B34" s="69" t="s">
        <v>76</v>
      </c>
      <c r="C34" s="70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67">
        <f t="shared" si="1"/>
        <v>0</v>
      </c>
    </row>
    <row r="35" spans="1:17" x14ac:dyDescent="0.2">
      <c r="A35" s="68">
        <v>6710</v>
      </c>
      <c r="B35" s="69" t="s">
        <v>50</v>
      </c>
      <c r="C35" s="70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67">
        <f t="shared" si="1"/>
        <v>0</v>
      </c>
    </row>
    <row r="36" spans="1:17" x14ac:dyDescent="0.2">
      <c r="A36" s="68">
        <v>7500</v>
      </c>
      <c r="B36" s="69" t="s">
        <v>51</v>
      </c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67">
        <f t="shared" si="1"/>
        <v>0</v>
      </c>
    </row>
    <row r="37" spans="1:17" x14ac:dyDescent="0.2">
      <c r="A37" s="68">
        <v>7700</v>
      </c>
      <c r="B37" s="69" t="s">
        <v>77</v>
      </c>
      <c r="C37" s="70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67">
        <f t="shared" si="1"/>
        <v>0</v>
      </c>
    </row>
    <row r="38" spans="1:17" x14ac:dyDescent="0.2">
      <c r="A38" s="68">
        <v>7830</v>
      </c>
      <c r="B38" s="69" t="s">
        <v>79</v>
      </c>
      <c r="C38" s="70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67">
        <f t="shared" si="1"/>
        <v>0</v>
      </c>
    </row>
    <row r="39" spans="1:17" x14ac:dyDescent="0.2">
      <c r="A39" s="68">
        <v>7990</v>
      </c>
      <c r="B39" s="69" t="s">
        <v>78</v>
      </c>
      <c r="C39" s="70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67">
        <f t="shared" si="1"/>
        <v>0</v>
      </c>
    </row>
    <row r="40" spans="1:17" x14ac:dyDescent="0.2">
      <c r="A40" s="68">
        <v>8050</v>
      </c>
      <c r="B40" s="69" t="s">
        <v>80</v>
      </c>
      <c r="C40" s="70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67">
        <f t="shared" si="1"/>
        <v>0</v>
      </c>
    </row>
    <row r="41" spans="1:17" x14ac:dyDescent="0.2">
      <c r="A41" s="68">
        <v>8150</v>
      </c>
      <c r="B41" s="69" t="s">
        <v>36</v>
      </c>
      <c r="C41" s="70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67">
        <f t="shared" si="1"/>
        <v>0</v>
      </c>
    </row>
    <row r="42" spans="1:17" x14ac:dyDescent="0.2">
      <c r="A42" s="82">
        <v>8300</v>
      </c>
      <c r="B42" s="69" t="s">
        <v>56</v>
      </c>
      <c r="C42" s="70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67">
        <f t="shared" si="1"/>
        <v>0</v>
      </c>
    </row>
    <row r="43" spans="1:17" x14ac:dyDescent="0.2">
      <c r="A43" s="82">
        <v>8320</v>
      </c>
      <c r="B43" s="69" t="s">
        <v>81</v>
      </c>
      <c r="C43" s="70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67">
        <f t="shared" si="1"/>
        <v>0</v>
      </c>
    </row>
    <row r="44" spans="1:17" x14ac:dyDescent="0.2">
      <c r="A44" s="82">
        <v>8920</v>
      </c>
      <c r="B44" s="69" t="s">
        <v>74</v>
      </c>
      <c r="C44" s="70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67">
        <f t="shared" si="1"/>
        <v>0</v>
      </c>
    </row>
    <row r="45" spans="1:17" x14ac:dyDescent="0.2">
      <c r="A45" s="81">
        <v>8920</v>
      </c>
      <c r="B45" s="69" t="s">
        <v>37</v>
      </c>
      <c r="C45" s="70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67">
        <f>SUM(C45:N45)</f>
        <v>0</v>
      </c>
    </row>
    <row r="46" spans="1:17" x14ac:dyDescent="0.2">
      <c r="A46" s="50"/>
      <c r="B46" s="51" t="s">
        <v>30</v>
      </c>
      <c r="C46" s="77">
        <f t="shared" ref="C46:N46" si="2">SUM(C2:C45)</f>
        <v>0</v>
      </c>
      <c r="D46" s="77">
        <f t="shared" si="2"/>
        <v>0</v>
      </c>
      <c r="E46" s="77">
        <f t="shared" si="2"/>
        <v>0</v>
      </c>
      <c r="F46" s="77">
        <f t="shared" si="2"/>
        <v>0</v>
      </c>
      <c r="G46" s="77">
        <f t="shared" si="2"/>
        <v>0</v>
      </c>
      <c r="H46" s="77">
        <f t="shared" si="2"/>
        <v>0</v>
      </c>
      <c r="I46" s="77">
        <f t="shared" si="2"/>
        <v>0</v>
      </c>
      <c r="J46" s="77">
        <f t="shared" si="2"/>
        <v>0</v>
      </c>
      <c r="K46" s="77">
        <f t="shared" si="2"/>
        <v>0</v>
      </c>
      <c r="L46" s="77">
        <f t="shared" si="2"/>
        <v>0</v>
      </c>
      <c r="M46" s="77">
        <f t="shared" si="2"/>
        <v>0</v>
      </c>
      <c r="N46" s="77">
        <f t="shared" si="2"/>
        <v>0</v>
      </c>
      <c r="O46" s="77">
        <f>SUM(O2:O45)</f>
        <v>0</v>
      </c>
      <c r="P46" s="77">
        <f>SUM(P2:P45)</f>
        <v>0</v>
      </c>
      <c r="Q46" s="77">
        <f>SUM(Q2:Q45)</f>
        <v>0</v>
      </c>
    </row>
    <row r="48" spans="1:17" s="79" customFormat="1" x14ac:dyDescent="0.2">
      <c r="A48" s="56"/>
      <c r="B48" s="56" t="s">
        <v>38</v>
      </c>
      <c r="C48" s="55"/>
      <c r="D48" s="55">
        <f>SUM(Q27:Q29)*-1</f>
        <v>0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</row>
    <row r="49" spans="1:17" s="79" customFormat="1" x14ac:dyDescent="0.2">
      <c r="A49" s="56"/>
      <c r="B49" s="56" t="s">
        <v>39</v>
      </c>
      <c r="C49" s="55"/>
      <c r="D49" s="55">
        <f>SUM(Q30:Q41)</f>
        <v>0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</row>
    <row r="50" spans="1:17" s="79" customFormat="1" x14ac:dyDescent="0.2">
      <c r="A50" s="56"/>
      <c r="B50" s="119" t="s">
        <v>54</v>
      </c>
      <c r="C50" s="78"/>
      <c r="D50" s="78">
        <f>+D48-D49</f>
        <v>0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</row>
    <row r="51" spans="1:17" s="79" customFormat="1" x14ac:dyDescent="0.2">
      <c r="A51" s="56"/>
      <c r="B51" s="56" t="s">
        <v>92</v>
      </c>
      <c r="C51" s="118">
        <v>0.22</v>
      </c>
      <c r="D51" s="79">
        <f>D50*C51</f>
        <v>0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</row>
    <row r="52" spans="1:17" s="79" customFormat="1" x14ac:dyDescent="0.2">
      <c r="A52" s="56"/>
      <c r="B52" s="119" t="s">
        <v>93</v>
      </c>
      <c r="C52" s="78"/>
      <c r="D52" s="78">
        <f>D50-D51</f>
        <v>0</v>
      </c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</row>
    <row r="54" spans="1:17" x14ac:dyDescent="0.2">
      <c r="A54" s="56" t="s">
        <v>94</v>
      </c>
    </row>
    <row r="55" spans="1:17" x14ac:dyDescent="0.2">
      <c r="A55" s="56" t="s">
        <v>63</v>
      </c>
    </row>
  </sheetData>
  <sortState xmlns:xlrd2="http://schemas.microsoft.com/office/spreadsheetml/2017/richdata2" ref="A25:B26">
    <sortCondition ref="A25:A26"/>
  </sortState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5"/>
  <sheetViews>
    <sheetView showGridLines="0" workbookViewId="0"/>
  </sheetViews>
  <sheetFormatPr defaultColWidth="11.42578125" defaultRowHeight="15" x14ac:dyDescent="0.25"/>
  <cols>
    <col min="1" max="1" width="11.42578125" style="95"/>
    <col min="2" max="2" width="23.5703125" style="95" bestFit="1" customWidth="1"/>
    <col min="3" max="3" width="9.140625" style="95" bestFit="1" customWidth="1"/>
    <col min="4" max="6" width="11.42578125" style="95"/>
    <col min="7" max="7" width="32.85546875" style="95" bestFit="1" customWidth="1"/>
    <col min="8" max="8" width="9.85546875" style="95" bestFit="1" customWidth="1"/>
    <col min="9" max="9" width="10" style="95" bestFit="1" customWidth="1"/>
    <col min="10" max="16384" width="11.42578125" style="95"/>
  </cols>
  <sheetData>
    <row r="1" spans="1:9" x14ac:dyDescent="0.25">
      <c r="A1" s="95" t="s">
        <v>143</v>
      </c>
    </row>
    <row r="3" spans="1:9" x14ac:dyDescent="0.25">
      <c r="A3" s="139" t="s">
        <v>107</v>
      </c>
      <c r="B3" s="140" t="s">
        <v>28</v>
      </c>
      <c r="C3" s="123" t="s">
        <v>66</v>
      </c>
      <c r="G3" s="153" t="s">
        <v>137</v>
      </c>
      <c r="H3" s="154" t="s">
        <v>139</v>
      </c>
      <c r="I3" s="137"/>
    </row>
    <row r="4" spans="1:9" x14ac:dyDescent="0.25">
      <c r="A4" s="141">
        <v>1240</v>
      </c>
      <c r="B4" s="142" t="s">
        <v>40</v>
      </c>
      <c r="C4" s="143">
        <v>743750</v>
      </c>
      <c r="G4" s="137" t="s">
        <v>111</v>
      </c>
      <c r="H4" s="138">
        <f>SUMIFS($C$4:$C$33,$A$4:$A$33,"&gt;2999",$A$4:$A$33,"&lt;4000")*-1</f>
        <v>700000</v>
      </c>
      <c r="I4" s="137"/>
    </row>
    <row r="5" spans="1:9" x14ac:dyDescent="0.25">
      <c r="A5" s="144">
        <v>1500</v>
      </c>
      <c r="B5" s="145" t="s">
        <v>18</v>
      </c>
      <c r="C5" s="129">
        <v>50000</v>
      </c>
      <c r="G5" s="137" t="s">
        <v>142</v>
      </c>
      <c r="H5" s="138">
        <f>SUMIFS($C$4:$C$33,$A$4:$A$33,"&gt;5000",$A$4:$A$33,"&lt;6000")*-1</f>
        <v>0</v>
      </c>
      <c r="I5" s="137"/>
    </row>
    <row r="6" spans="1:9" x14ac:dyDescent="0.25">
      <c r="A6" s="144">
        <v>1580</v>
      </c>
      <c r="B6" s="145" t="s">
        <v>71</v>
      </c>
      <c r="C6" s="129">
        <v>-40000</v>
      </c>
      <c r="G6" s="137" t="s">
        <v>76</v>
      </c>
      <c r="H6" s="138">
        <f>SUMIFS($C$4:$C$33,$A$4:$A$33,"&gt;5999",$A$4:$A$33,"&lt;6001")</f>
        <v>56250</v>
      </c>
      <c r="I6" s="137"/>
    </row>
    <row r="7" spans="1:9" x14ac:dyDescent="0.25">
      <c r="A7" s="144">
        <v>1720</v>
      </c>
      <c r="B7" s="145" t="s">
        <v>31</v>
      </c>
      <c r="C7" s="129">
        <v>20000</v>
      </c>
      <c r="G7" s="155" t="s">
        <v>78</v>
      </c>
      <c r="H7" s="156">
        <f>SUMIFS($C$4:$C$33,$A$4:$A$33,"&gt;6000",$A$4:$A$33,"&lt;8000")</f>
        <v>112500</v>
      </c>
      <c r="I7" s="137"/>
    </row>
    <row r="8" spans="1:9" x14ac:dyDescent="0.25">
      <c r="A8" s="144">
        <v>1760</v>
      </c>
      <c r="B8" s="145" t="s">
        <v>72</v>
      </c>
      <c r="C8" s="129">
        <v>10000</v>
      </c>
      <c r="G8" s="157" t="s">
        <v>112</v>
      </c>
      <c r="H8" s="158">
        <f>H4-SUM(H5:H7)</f>
        <v>531250</v>
      </c>
      <c r="I8" s="137"/>
    </row>
    <row r="9" spans="1:9" x14ac:dyDescent="0.25">
      <c r="A9" s="146">
        <v>1920</v>
      </c>
      <c r="B9" s="147" t="s">
        <v>32</v>
      </c>
      <c r="C9" s="129">
        <v>1035000</v>
      </c>
      <c r="G9" s="137" t="s">
        <v>113</v>
      </c>
      <c r="H9" s="138">
        <f>SUMIFS($C$4:$C$33,$A$4:$A$33,"&gt;8000",$A$4:$A$33,"&lt;8100")*-1</f>
        <v>10000</v>
      </c>
      <c r="I9" s="137"/>
    </row>
    <row r="10" spans="1:9" x14ac:dyDescent="0.25">
      <c r="A10" s="146">
        <v>2000</v>
      </c>
      <c r="B10" s="147" t="s">
        <v>20</v>
      </c>
      <c r="C10" s="129">
        <v>-100000</v>
      </c>
      <c r="G10" s="155" t="s">
        <v>114</v>
      </c>
      <c r="H10" s="156">
        <f>SUMIFS($C$4:$C$33,$A$4:$A$33,"&gt;8099",$A$4:$A$33,"&lt;8200")</f>
        <v>50000</v>
      </c>
      <c r="I10" s="137"/>
    </row>
    <row r="11" spans="1:9" x14ac:dyDescent="0.25">
      <c r="A11" s="146">
        <v>2020</v>
      </c>
      <c r="B11" s="147" t="s">
        <v>33</v>
      </c>
      <c r="C11" s="129">
        <v>-26000</v>
      </c>
      <c r="G11" s="157" t="s">
        <v>115</v>
      </c>
      <c r="H11" s="158">
        <f>+H8+H9-H10</f>
        <v>491250</v>
      </c>
      <c r="I11" s="137"/>
    </row>
    <row r="12" spans="1:9" x14ac:dyDescent="0.25">
      <c r="A12" s="146">
        <v>2050</v>
      </c>
      <c r="B12" s="147" t="s">
        <v>34</v>
      </c>
      <c r="C12" s="129">
        <v>-183175</v>
      </c>
      <c r="G12" s="155" t="s">
        <v>116</v>
      </c>
      <c r="H12" s="156">
        <f>SUMIFS($C$4:$C$33,$A$4:$A$33,"&gt;8299",$A$4:$A$33,"&lt;8400")</f>
        <v>108075</v>
      </c>
      <c r="I12" s="137"/>
    </row>
    <row r="13" spans="1:9" ht="15.75" thickBot="1" x14ac:dyDescent="0.3">
      <c r="A13" s="146">
        <v>2120</v>
      </c>
      <c r="B13" s="147" t="s">
        <v>73</v>
      </c>
      <c r="C13" s="129">
        <v>0</v>
      </c>
      <c r="G13" s="159" t="s">
        <v>117</v>
      </c>
      <c r="H13" s="160">
        <f>H11-H12</f>
        <v>383175</v>
      </c>
      <c r="I13" s="137"/>
    </row>
    <row r="14" spans="1:9" x14ac:dyDescent="0.25">
      <c r="A14" s="146">
        <v>2220</v>
      </c>
      <c r="B14" s="147" t="s">
        <v>108</v>
      </c>
      <c r="C14" s="129">
        <v>-500000</v>
      </c>
      <c r="G14" s="137"/>
      <c r="H14" s="137"/>
      <c r="I14" s="137"/>
    </row>
    <row r="15" spans="1:9" x14ac:dyDescent="0.25">
      <c r="A15" s="146">
        <v>2400</v>
      </c>
      <c r="B15" s="147" t="s">
        <v>22</v>
      </c>
      <c r="C15" s="129">
        <v>-500000</v>
      </c>
      <c r="G15" s="137"/>
      <c r="H15" s="137"/>
      <c r="I15" s="137"/>
    </row>
    <row r="16" spans="1:9" x14ac:dyDescent="0.25">
      <c r="A16" s="146">
        <v>2500</v>
      </c>
      <c r="B16" s="147" t="s">
        <v>109</v>
      </c>
      <c r="C16" s="129">
        <v>-108075</v>
      </c>
      <c r="G16" s="161" t="s">
        <v>138</v>
      </c>
      <c r="H16" s="162" t="s">
        <v>140</v>
      </c>
      <c r="I16" s="163" t="s">
        <v>141</v>
      </c>
    </row>
    <row r="17" spans="1:9" x14ac:dyDescent="0.25">
      <c r="A17" s="146">
        <v>2740</v>
      </c>
      <c r="B17" s="147" t="s">
        <v>35</v>
      </c>
      <c r="C17" s="129">
        <v>8500</v>
      </c>
      <c r="G17" s="164" t="s">
        <v>68</v>
      </c>
      <c r="H17" s="165"/>
      <c r="I17" s="165"/>
    </row>
    <row r="18" spans="1:9" x14ac:dyDescent="0.25">
      <c r="A18" s="146">
        <v>2800</v>
      </c>
      <c r="B18" s="147" t="s">
        <v>74</v>
      </c>
      <c r="C18" s="129">
        <v>-200000</v>
      </c>
      <c r="G18" s="166" t="s">
        <v>118</v>
      </c>
      <c r="H18" s="165"/>
      <c r="I18" s="165"/>
    </row>
    <row r="19" spans="1:9" x14ac:dyDescent="0.25">
      <c r="A19" s="146">
        <v>2900</v>
      </c>
      <c r="B19" s="147" t="s">
        <v>110</v>
      </c>
      <c r="C19" s="129">
        <v>-60000</v>
      </c>
      <c r="G19" s="156" t="s">
        <v>40</v>
      </c>
      <c r="H19" s="167">
        <f>+C4</f>
        <v>743750</v>
      </c>
      <c r="I19" s="167">
        <v>0</v>
      </c>
    </row>
    <row r="20" spans="1:9" x14ac:dyDescent="0.25">
      <c r="A20" s="146">
        <v>2950</v>
      </c>
      <c r="B20" s="147" t="s">
        <v>75</v>
      </c>
      <c r="C20" s="129">
        <v>-50000</v>
      </c>
      <c r="G20" s="168" t="s">
        <v>119</v>
      </c>
      <c r="H20" s="169">
        <f>SUM(H19)</f>
        <v>743750</v>
      </c>
      <c r="I20" s="169">
        <f>SUM(I19)</f>
        <v>0</v>
      </c>
    </row>
    <row r="21" spans="1:9" x14ac:dyDescent="0.25">
      <c r="A21" s="146">
        <v>2970</v>
      </c>
      <c r="B21" s="147" t="s">
        <v>19</v>
      </c>
      <c r="C21" s="129">
        <v>-100000</v>
      </c>
      <c r="G21" s="166" t="s">
        <v>120</v>
      </c>
      <c r="H21" s="165"/>
      <c r="I21" s="137"/>
    </row>
    <row r="22" spans="1:9" ht="15.75" thickBot="1" x14ac:dyDescent="0.3">
      <c r="A22" s="148">
        <v>2990</v>
      </c>
      <c r="B22" s="149" t="s">
        <v>82</v>
      </c>
      <c r="C22" s="150">
        <v>0</v>
      </c>
      <c r="G22" s="124" t="s">
        <v>18</v>
      </c>
      <c r="H22" s="165">
        <f>+C5+C6</f>
        <v>10000</v>
      </c>
      <c r="I22" s="137">
        <v>0</v>
      </c>
    </row>
    <row r="23" spans="1:9" x14ac:dyDescent="0.25">
      <c r="A23" s="144">
        <v>3000</v>
      </c>
      <c r="B23" s="145" t="s">
        <v>67</v>
      </c>
      <c r="C23" s="151">
        <v>-700000</v>
      </c>
      <c r="G23" s="124" t="s">
        <v>121</v>
      </c>
      <c r="H23" s="165">
        <f>C7+C8</f>
        <v>30000</v>
      </c>
      <c r="I23" s="137">
        <v>0</v>
      </c>
    </row>
    <row r="24" spans="1:9" x14ac:dyDescent="0.25">
      <c r="A24" s="146">
        <v>6000</v>
      </c>
      <c r="B24" s="147" t="s">
        <v>76</v>
      </c>
      <c r="C24" s="129">
        <v>56250</v>
      </c>
      <c r="G24" s="156" t="s">
        <v>32</v>
      </c>
      <c r="H24" s="167">
        <f>+C9</f>
        <v>1035000</v>
      </c>
      <c r="I24" s="156">
        <v>150000</v>
      </c>
    </row>
    <row r="25" spans="1:9" x14ac:dyDescent="0.25">
      <c r="A25" s="146">
        <v>7700</v>
      </c>
      <c r="B25" s="147" t="s">
        <v>77</v>
      </c>
      <c r="C25" s="129">
        <v>2500</v>
      </c>
      <c r="G25" s="168" t="s">
        <v>122</v>
      </c>
      <c r="H25" s="169">
        <f>SUM(H22:H24)</f>
        <v>1075000</v>
      </c>
      <c r="I25" s="169">
        <f>I24</f>
        <v>150000</v>
      </c>
    </row>
    <row r="26" spans="1:9" ht="15.75" thickBot="1" x14ac:dyDescent="0.3">
      <c r="A26" s="146">
        <v>7830</v>
      </c>
      <c r="B26" s="147" t="s">
        <v>79</v>
      </c>
      <c r="C26" s="129">
        <v>40000</v>
      </c>
      <c r="G26" s="170" t="s">
        <v>69</v>
      </c>
      <c r="H26" s="171">
        <f>H20+H25</f>
        <v>1818750</v>
      </c>
      <c r="I26" s="171">
        <f>I20+I25</f>
        <v>150000</v>
      </c>
    </row>
    <row r="27" spans="1:9" x14ac:dyDescent="0.25">
      <c r="A27" s="146">
        <v>7990</v>
      </c>
      <c r="B27" s="147" t="s">
        <v>78</v>
      </c>
      <c r="C27" s="129">
        <v>70000</v>
      </c>
      <c r="G27" s="124"/>
      <c r="H27" s="165"/>
      <c r="I27" s="137"/>
    </row>
    <row r="28" spans="1:9" x14ac:dyDescent="0.25">
      <c r="A28" s="146">
        <v>8050</v>
      </c>
      <c r="B28" s="147" t="s">
        <v>80</v>
      </c>
      <c r="C28" s="129">
        <v>-10000</v>
      </c>
      <c r="G28" s="164" t="s">
        <v>123</v>
      </c>
      <c r="H28" s="172" t="str">
        <f>H16</f>
        <v>31.12.20x1</v>
      </c>
      <c r="I28" s="173" t="str">
        <f>I16</f>
        <v>01.01.20x0</v>
      </c>
    </row>
    <row r="29" spans="1:9" x14ac:dyDescent="0.25">
      <c r="A29" s="146">
        <v>8150</v>
      </c>
      <c r="B29" s="147" t="s">
        <v>36</v>
      </c>
      <c r="C29" s="129">
        <v>50000</v>
      </c>
      <c r="G29" s="164" t="s">
        <v>124</v>
      </c>
      <c r="H29" s="165"/>
      <c r="I29" s="137"/>
    </row>
    <row r="30" spans="1:9" x14ac:dyDescent="0.25">
      <c r="A30" s="146">
        <v>8300</v>
      </c>
      <c r="B30" s="147" t="s">
        <v>109</v>
      </c>
      <c r="C30" s="129">
        <v>108075</v>
      </c>
      <c r="G30" s="166" t="s">
        <v>125</v>
      </c>
      <c r="H30" s="174"/>
      <c r="I30" s="137"/>
    </row>
    <row r="31" spans="1:9" x14ac:dyDescent="0.25">
      <c r="A31" s="146">
        <v>8320</v>
      </c>
      <c r="B31" s="147" t="s">
        <v>81</v>
      </c>
      <c r="C31" s="129">
        <v>0</v>
      </c>
      <c r="G31" s="124" t="s">
        <v>20</v>
      </c>
      <c r="H31" s="165">
        <f>+C10*-1</f>
        <v>100000</v>
      </c>
      <c r="I31" s="138">
        <v>100000</v>
      </c>
    </row>
    <row r="32" spans="1:9" x14ac:dyDescent="0.25">
      <c r="A32" s="146">
        <v>8920</v>
      </c>
      <c r="B32" s="147" t="s">
        <v>74</v>
      </c>
      <c r="C32" s="129">
        <v>200000</v>
      </c>
      <c r="G32" s="156" t="s">
        <v>33</v>
      </c>
      <c r="H32" s="167">
        <f>+C11*-1</f>
        <v>26000</v>
      </c>
      <c r="I32" s="138">
        <v>26000</v>
      </c>
    </row>
    <row r="33" spans="1:9" x14ac:dyDescent="0.25">
      <c r="A33" s="146">
        <v>8960</v>
      </c>
      <c r="B33" s="147" t="s">
        <v>37</v>
      </c>
      <c r="C33" s="129">
        <v>183175</v>
      </c>
      <c r="G33" s="175" t="s">
        <v>126</v>
      </c>
      <c r="H33" s="176">
        <f>SUM(H31:H32)</f>
        <v>126000</v>
      </c>
      <c r="I33" s="176">
        <f>SUM(I31:I32)</f>
        <v>126000</v>
      </c>
    </row>
    <row r="34" spans="1:9" x14ac:dyDescent="0.25">
      <c r="A34" s="139"/>
      <c r="B34" s="140" t="s">
        <v>30</v>
      </c>
      <c r="C34" s="152">
        <f>SUM(C4:C33)</f>
        <v>0</v>
      </c>
      <c r="G34" s="175" t="s">
        <v>34</v>
      </c>
      <c r="H34" s="176">
        <f>+C12*-1</f>
        <v>183175</v>
      </c>
      <c r="I34" s="176">
        <v>0</v>
      </c>
    </row>
    <row r="35" spans="1:9" x14ac:dyDescent="0.25">
      <c r="G35" s="175" t="s">
        <v>127</v>
      </c>
      <c r="H35" s="176">
        <f>H33+H34</f>
        <v>309175</v>
      </c>
      <c r="I35" s="176">
        <f>I33+I34</f>
        <v>126000</v>
      </c>
    </row>
    <row r="36" spans="1:9" x14ac:dyDescent="0.25">
      <c r="G36" s="164" t="s">
        <v>128</v>
      </c>
      <c r="H36" s="165"/>
      <c r="I36" s="165"/>
    </row>
    <row r="37" spans="1:9" x14ac:dyDescent="0.25">
      <c r="G37" s="168" t="s">
        <v>129</v>
      </c>
      <c r="H37" s="169">
        <v>0</v>
      </c>
      <c r="I37" s="169">
        <v>0</v>
      </c>
    </row>
    <row r="38" spans="1:9" x14ac:dyDescent="0.25">
      <c r="G38" s="175" t="s">
        <v>130</v>
      </c>
      <c r="H38" s="176">
        <f>+C14*-1</f>
        <v>500000</v>
      </c>
      <c r="I38" s="176">
        <f>+I37</f>
        <v>0</v>
      </c>
    </row>
    <row r="39" spans="1:9" x14ac:dyDescent="0.25">
      <c r="G39" s="166" t="s">
        <v>131</v>
      </c>
      <c r="H39" s="165"/>
      <c r="I39" s="165"/>
    </row>
    <row r="40" spans="1:9" x14ac:dyDescent="0.25">
      <c r="G40" s="124" t="s">
        <v>22</v>
      </c>
      <c r="H40" s="165">
        <f>+C15*-1</f>
        <v>500000</v>
      </c>
      <c r="I40" s="165">
        <v>0</v>
      </c>
    </row>
    <row r="41" spans="1:9" x14ac:dyDescent="0.25">
      <c r="G41" s="124" t="s">
        <v>132</v>
      </c>
      <c r="H41" s="165">
        <f>SUM(C16,C17)*-1</f>
        <v>99575</v>
      </c>
      <c r="I41" s="165">
        <v>0</v>
      </c>
    </row>
    <row r="42" spans="1:9" x14ac:dyDescent="0.25">
      <c r="G42" s="124" t="s">
        <v>133</v>
      </c>
      <c r="H42" s="165">
        <f>SUM(C18:C22)*-1</f>
        <v>410000</v>
      </c>
      <c r="I42" s="165">
        <v>24000</v>
      </c>
    </row>
    <row r="43" spans="1:9" x14ac:dyDescent="0.25">
      <c r="G43" s="175" t="s">
        <v>134</v>
      </c>
      <c r="H43" s="176">
        <f>SUM(H40:H42)</f>
        <v>1009575</v>
      </c>
      <c r="I43" s="176">
        <f>SUM(I40:I42)</f>
        <v>24000</v>
      </c>
    </row>
    <row r="44" spans="1:9" x14ac:dyDescent="0.25">
      <c r="G44" s="175" t="s">
        <v>135</v>
      </c>
      <c r="H44" s="176">
        <f>H43+H38+H37</f>
        <v>1509575</v>
      </c>
      <c r="I44" s="176">
        <f>I43+I38+I37</f>
        <v>24000</v>
      </c>
    </row>
    <row r="45" spans="1:9" ht="15.75" thickBot="1" x14ac:dyDescent="0.3">
      <c r="G45" s="170" t="s">
        <v>136</v>
      </c>
      <c r="H45" s="171">
        <f>H44+H35</f>
        <v>1818750</v>
      </c>
      <c r="I45" s="171">
        <f>I44+I35</f>
        <v>150000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9"/>
  <sheetViews>
    <sheetView showGridLines="0" workbookViewId="0"/>
  </sheetViews>
  <sheetFormatPr defaultColWidth="11.42578125" defaultRowHeight="15" x14ac:dyDescent="0.25"/>
  <cols>
    <col min="1" max="1" width="1.85546875" style="95" customWidth="1"/>
    <col min="2" max="2" width="2.7109375" style="178" bestFit="1" customWidth="1"/>
    <col min="3" max="3" width="38.5703125" style="95" bestFit="1" customWidth="1"/>
    <col min="4" max="16384" width="11.42578125" style="95"/>
  </cols>
  <sheetData>
    <row r="1" spans="1:3" x14ac:dyDescent="0.25">
      <c r="A1" s="177" t="s">
        <v>96</v>
      </c>
    </row>
    <row r="2" spans="1:3" x14ac:dyDescent="0.25">
      <c r="B2" s="178" t="s">
        <v>151</v>
      </c>
      <c r="C2" s="95" t="s">
        <v>97</v>
      </c>
    </row>
    <row r="3" spans="1:3" x14ac:dyDescent="0.25">
      <c r="B3" s="178" t="s">
        <v>152</v>
      </c>
      <c r="C3" s="95" t="s">
        <v>98</v>
      </c>
    </row>
    <row r="4" spans="1:3" x14ac:dyDescent="0.25">
      <c r="B4" s="178" t="s">
        <v>153</v>
      </c>
      <c r="C4" s="95" t="s">
        <v>99</v>
      </c>
    </row>
    <row r="5" spans="1:3" x14ac:dyDescent="0.25">
      <c r="B5" s="178" t="s">
        <v>154</v>
      </c>
      <c r="C5" s="95" t="s">
        <v>100</v>
      </c>
    </row>
    <row r="7" spans="1:3" x14ac:dyDescent="0.25">
      <c r="B7" s="178" t="s">
        <v>101</v>
      </c>
      <c r="C7" s="179" t="s">
        <v>102</v>
      </c>
    </row>
    <row r="8" spans="1:3" x14ac:dyDescent="0.25">
      <c r="B8" s="178" t="s">
        <v>103</v>
      </c>
      <c r="C8" s="179" t="s">
        <v>105</v>
      </c>
    </row>
    <row r="9" spans="1:3" x14ac:dyDescent="0.25">
      <c r="B9" s="178" t="s">
        <v>104</v>
      </c>
      <c r="C9" s="179" t="s">
        <v>106</v>
      </c>
    </row>
  </sheetData>
  <hyperlinks>
    <hyperlink ref="C8" location="'T-Kontoer_Eksempel'!A1" display="Bruk T-kontoer" xr:uid="{00000000-0004-0000-0400-000000000000}"/>
    <hyperlink ref="C9" location="Tabellarisk_Fortegn_Eksempel!A1" display="Bruk tabellarisk oppsett med fortegn" xr:uid="{00000000-0004-0000-0400-000001000000}"/>
    <hyperlink ref="C7" location="Balanseligningen_Eksempel!A1" display="Bruk balanseligningen" xr:uid="{00000000-0004-0000-0400-000002000000}"/>
  </hyperlink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7"/>
  <sheetViews>
    <sheetView showGridLines="0" workbookViewId="0"/>
  </sheetViews>
  <sheetFormatPr defaultColWidth="9.140625" defaultRowHeight="12.75" x14ac:dyDescent="0.2"/>
  <cols>
    <col min="1" max="1" width="3.42578125" style="16" bestFit="1" customWidth="1"/>
    <col min="2" max="2" width="19.140625" style="17" customWidth="1"/>
    <col min="3" max="3" width="3.85546875" style="16" bestFit="1" customWidth="1"/>
    <col min="4" max="4" width="2.28515625" style="16" bestFit="1" customWidth="1"/>
    <col min="5" max="5" width="12.28515625" style="16" bestFit="1" customWidth="1"/>
    <col min="6" max="6" width="2.28515625" style="16" bestFit="1" customWidth="1"/>
    <col min="7" max="7" width="12.28515625" style="16" customWidth="1"/>
    <col min="8" max="8" width="2.28515625" style="16" bestFit="1" customWidth="1"/>
    <col min="9" max="9" width="4.42578125" style="16" bestFit="1" customWidth="1"/>
    <col min="10" max="10" width="2.28515625" style="16" bestFit="1" customWidth="1"/>
    <col min="11" max="11" width="12.28515625" style="16" customWidth="1"/>
    <col min="12" max="12" width="2.28515625" style="16" bestFit="1" customWidth="1"/>
    <col min="13" max="13" width="3.42578125" style="16" bestFit="1" customWidth="1"/>
    <col min="14" max="14" width="2.28515625" style="16" bestFit="1" customWidth="1"/>
    <col min="15" max="15" width="12.28515625" style="16" customWidth="1"/>
    <col min="16" max="19" width="9.140625" style="16"/>
    <col min="20" max="20" width="12.140625" style="16" bestFit="1" customWidth="1"/>
    <col min="21" max="21" width="9.7109375" style="16" bestFit="1" customWidth="1"/>
    <col min="22" max="16384" width="9.140625" style="16"/>
  </cols>
  <sheetData>
    <row r="1" spans="1:15" ht="13.5" thickBot="1" x14ac:dyDescent="0.25">
      <c r="A1" s="11"/>
      <c r="B1" s="12" t="s">
        <v>24</v>
      </c>
      <c r="C1" s="22" t="s">
        <v>0</v>
      </c>
      <c r="D1" s="23" t="s">
        <v>1</v>
      </c>
      <c r="E1" s="22" t="s">
        <v>23</v>
      </c>
      <c r="F1" s="23" t="s">
        <v>1</v>
      </c>
      <c r="G1" s="22" t="s">
        <v>17</v>
      </c>
      <c r="H1" s="23" t="s">
        <v>2</v>
      </c>
      <c r="I1" s="22" t="s">
        <v>3</v>
      </c>
      <c r="J1" s="14" t="s">
        <v>1</v>
      </c>
      <c r="K1" s="22" t="s">
        <v>4</v>
      </c>
      <c r="L1" s="14" t="s">
        <v>1</v>
      </c>
      <c r="M1" s="22" t="s">
        <v>5</v>
      </c>
      <c r="N1" s="14" t="s">
        <v>1</v>
      </c>
      <c r="O1" s="99" t="s">
        <v>6</v>
      </c>
    </row>
    <row r="2" spans="1:15" x14ac:dyDescent="0.2">
      <c r="A2" s="39" t="s">
        <v>7</v>
      </c>
      <c r="B2" s="36" t="s">
        <v>88</v>
      </c>
      <c r="C2" s="37"/>
      <c r="D2" s="37"/>
      <c r="E2" s="37"/>
      <c r="F2" s="37"/>
      <c r="G2" s="37">
        <v>25000</v>
      </c>
      <c r="H2" s="37"/>
      <c r="I2" s="37"/>
      <c r="J2" s="37"/>
      <c r="K2" s="37">
        <v>25000</v>
      </c>
      <c r="L2" s="37"/>
      <c r="M2" s="37"/>
      <c r="N2" s="37"/>
      <c r="O2" s="100"/>
    </row>
    <row r="3" spans="1:15" x14ac:dyDescent="0.2">
      <c r="A3" s="34" t="s">
        <v>8</v>
      </c>
      <c r="B3" s="31" t="s">
        <v>89</v>
      </c>
      <c r="C3" s="32"/>
      <c r="D3" s="32"/>
      <c r="E3" s="32">
        <v>10000</v>
      </c>
      <c r="F3" s="32"/>
      <c r="G3" s="32"/>
      <c r="H3" s="32"/>
      <c r="I3" s="32"/>
      <c r="J3" s="32"/>
      <c r="K3" s="32">
        <v>10000</v>
      </c>
      <c r="L3" s="32"/>
      <c r="M3" s="32"/>
      <c r="N3" s="32"/>
      <c r="O3" s="101"/>
    </row>
    <row r="4" spans="1:15" x14ac:dyDescent="0.2">
      <c r="A4" s="6" t="s">
        <v>9</v>
      </c>
      <c r="B4" s="7" t="s">
        <v>83</v>
      </c>
      <c r="C4" s="9"/>
      <c r="D4" s="9"/>
      <c r="E4" s="9"/>
      <c r="F4" s="9"/>
      <c r="G4" s="9">
        <v>-5000</v>
      </c>
      <c r="H4" s="9"/>
      <c r="I4" s="9"/>
      <c r="J4" s="9"/>
      <c r="K4" s="9">
        <v>-5000</v>
      </c>
      <c r="L4" s="9"/>
      <c r="M4" s="9"/>
      <c r="N4" s="9"/>
      <c r="O4" s="102"/>
    </row>
    <row r="5" spans="1:15" ht="13.5" thickBot="1" x14ac:dyDescent="0.25">
      <c r="A5" s="34" t="s">
        <v>10</v>
      </c>
      <c r="B5" s="31" t="s">
        <v>90</v>
      </c>
      <c r="C5" s="32"/>
      <c r="D5" s="32"/>
      <c r="E5" s="32">
        <v>8000</v>
      </c>
      <c r="F5" s="32"/>
      <c r="G5" s="32"/>
      <c r="H5" s="32"/>
      <c r="I5" s="32"/>
      <c r="J5" s="32"/>
      <c r="K5" s="32"/>
      <c r="L5" s="32"/>
      <c r="M5" s="32"/>
      <c r="N5" s="32"/>
      <c r="O5" s="101">
        <v>8000</v>
      </c>
    </row>
    <row r="6" spans="1:15" ht="13.5" thickBot="1" x14ac:dyDescent="0.25">
      <c r="A6" s="11"/>
      <c r="B6" s="12"/>
      <c r="C6" s="13"/>
      <c r="D6" s="13"/>
      <c r="E6" s="13">
        <f>SUM(E2:E5)</f>
        <v>18000</v>
      </c>
      <c r="F6" s="13"/>
      <c r="G6" s="13">
        <f>SUM(G2:G5)</f>
        <v>20000</v>
      </c>
      <c r="H6" s="13"/>
      <c r="I6" s="13"/>
      <c r="J6" s="13"/>
      <c r="K6" s="13">
        <f>SUM(K2:K5)</f>
        <v>30000</v>
      </c>
      <c r="L6" s="13"/>
      <c r="M6" s="13"/>
      <c r="N6" s="13"/>
      <c r="O6" s="103">
        <f>SUM(O2:O5)</f>
        <v>8000</v>
      </c>
    </row>
    <row r="7" spans="1:15" ht="15" customHeight="1" x14ac:dyDescent="0.2">
      <c r="A7" s="16" t="s">
        <v>95</v>
      </c>
      <c r="C7" s="187">
        <f>SUM(C6:G6)</f>
        <v>38000</v>
      </c>
      <c r="D7" s="187"/>
      <c r="E7" s="187"/>
      <c r="F7" s="187"/>
      <c r="G7" s="187"/>
      <c r="H7" s="16" t="s">
        <v>2</v>
      </c>
      <c r="I7" s="187">
        <f>SUM(I6:O6)</f>
        <v>38000</v>
      </c>
      <c r="J7" s="187"/>
      <c r="K7" s="187"/>
      <c r="L7" s="187"/>
      <c r="M7" s="187"/>
      <c r="N7" s="187"/>
      <c r="O7" s="187"/>
    </row>
  </sheetData>
  <mergeCells count="2">
    <mergeCell ref="C7:G7"/>
    <mergeCell ref="I7:O7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7"/>
  <sheetViews>
    <sheetView showGridLines="0" workbookViewId="0"/>
  </sheetViews>
  <sheetFormatPr defaultColWidth="11.42578125" defaultRowHeight="15.75" x14ac:dyDescent="0.25"/>
  <cols>
    <col min="1" max="1" width="12.28515625" style="104" bestFit="1" customWidth="1"/>
    <col min="2" max="2" width="12.42578125" style="104" bestFit="1" customWidth="1"/>
    <col min="3" max="3" width="11.42578125" style="104"/>
    <col min="4" max="4" width="1.7109375" style="104" customWidth="1"/>
    <col min="5" max="5" width="12.28515625" style="104" bestFit="1" customWidth="1"/>
    <col min="6" max="7" width="11.42578125" style="104"/>
    <col min="8" max="8" width="1.7109375" style="104" customWidth="1"/>
    <col min="9" max="9" width="12.28515625" style="104" bestFit="1" customWidth="1"/>
    <col min="10" max="11" width="11.42578125" style="104"/>
    <col min="12" max="12" width="1.7109375" style="104" customWidth="1"/>
    <col min="13" max="13" width="12.28515625" style="104" bestFit="1" customWidth="1"/>
    <col min="14" max="15" width="11.42578125" style="104"/>
    <col min="16" max="16" width="1.7109375" style="104" customWidth="1"/>
    <col min="17" max="17" width="12.28515625" style="104" bestFit="1" customWidth="1"/>
    <col min="18" max="19" width="11.42578125" style="104"/>
    <col min="20" max="20" width="1.7109375" style="104" customWidth="1"/>
    <col min="21" max="21" width="12.28515625" style="104" bestFit="1" customWidth="1"/>
    <col min="22" max="16384" width="11.42578125" style="104"/>
  </cols>
  <sheetData>
    <row r="1" spans="1:23" ht="16.5" thickBot="1" x14ac:dyDescent="0.3">
      <c r="B1" s="188" t="s">
        <v>18</v>
      </c>
      <c r="C1" s="188"/>
      <c r="F1" s="188" t="s">
        <v>17</v>
      </c>
      <c r="G1" s="188"/>
      <c r="J1" s="188" t="s">
        <v>84</v>
      </c>
      <c r="K1" s="188"/>
      <c r="N1" s="188" t="s">
        <v>22</v>
      </c>
      <c r="O1" s="188"/>
      <c r="R1" s="188" t="s">
        <v>67</v>
      </c>
      <c r="S1" s="188"/>
      <c r="V1" s="188" t="s">
        <v>85</v>
      </c>
      <c r="W1" s="188"/>
    </row>
    <row r="2" spans="1:23" ht="16.5" thickBot="1" x14ac:dyDescent="0.3">
      <c r="A2" s="104" t="s">
        <v>87</v>
      </c>
      <c r="B2" s="115">
        <v>0</v>
      </c>
      <c r="C2" s="116"/>
      <c r="E2" s="104" t="s">
        <v>87</v>
      </c>
      <c r="F2" s="107">
        <v>0</v>
      </c>
      <c r="G2" s="108"/>
      <c r="I2" s="104" t="s">
        <v>87</v>
      </c>
      <c r="J2" s="115">
        <v>0</v>
      </c>
      <c r="K2" s="116"/>
      <c r="M2" s="104" t="s">
        <v>87</v>
      </c>
      <c r="N2" s="115"/>
      <c r="O2" s="116">
        <v>0</v>
      </c>
      <c r="P2" s="117"/>
      <c r="Q2" s="104" t="s">
        <v>87</v>
      </c>
      <c r="R2" s="115"/>
      <c r="S2" s="116"/>
      <c r="U2" s="104" t="s">
        <v>87</v>
      </c>
      <c r="V2" s="115"/>
      <c r="W2" s="116"/>
    </row>
    <row r="3" spans="1:23" x14ac:dyDescent="0.25">
      <c r="B3" s="113"/>
      <c r="C3" s="114"/>
      <c r="F3" s="105">
        <v>25000</v>
      </c>
      <c r="G3" s="106"/>
      <c r="J3" s="113"/>
      <c r="K3" s="114"/>
      <c r="N3" s="113"/>
      <c r="O3" s="114"/>
      <c r="R3" s="113"/>
      <c r="S3" s="114">
        <v>25000</v>
      </c>
      <c r="V3" s="113"/>
      <c r="W3" s="114"/>
    </row>
    <row r="4" spans="1:23" x14ac:dyDescent="0.25">
      <c r="B4" s="105">
        <v>10000</v>
      </c>
      <c r="C4" s="106"/>
      <c r="F4" s="105"/>
      <c r="G4" s="106"/>
      <c r="J4" s="105"/>
      <c r="K4" s="106"/>
      <c r="N4" s="105"/>
      <c r="O4" s="106"/>
      <c r="R4" s="105"/>
      <c r="S4" s="106">
        <v>10000</v>
      </c>
      <c r="V4" s="105"/>
      <c r="W4" s="106"/>
    </row>
    <row r="5" spans="1:23" x14ac:dyDescent="0.25">
      <c r="B5" s="105"/>
      <c r="C5" s="106"/>
      <c r="F5" s="105"/>
      <c r="G5" s="106">
        <v>5000</v>
      </c>
      <c r="J5" s="105"/>
      <c r="K5" s="106"/>
      <c r="N5" s="105"/>
      <c r="O5" s="106"/>
      <c r="R5" s="105"/>
      <c r="S5" s="106"/>
      <c r="V5" s="105">
        <v>5000</v>
      </c>
      <c r="W5" s="106"/>
    </row>
    <row r="6" spans="1:23" ht="16.5" thickBot="1" x14ac:dyDescent="0.3">
      <c r="B6" s="109"/>
      <c r="C6" s="110"/>
      <c r="F6" s="109"/>
      <c r="G6" s="110"/>
      <c r="J6" s="109">
        <v>8000</v>
      </c>
      <c r="K6" s="110"/>
      <c r="N6" s="109"/>
      <c r="O6" s="110">
        <v>8000</v>
      </c>
      <c r="R6" s="109"/>
      <c r="S6" s="110"/>
      <c r="V6" s="109"/>
      <c r="W6" s="110"/>
    </row>
    <row r="7" spans="1:23" ht="16.5" thickBot="1" x14ac:dyDescent="0.3">
      <c r="A7" s="104" t="s">
        <v>86</v>
      </c>
      <c r="B7" s="111">
        <f>SUM(B2:B6)-SUM(C2:C6)</f>
        <v>10000</v>
      </c>
      <c r="C7" s="112"/>
      <c r="E7" s="104" t="s">
        <v>86</v>
      </c>
      <c r="F7" s="111">
        <f>SUM(F2:F6)-SUM(G2:G6)</f>
        <v>20000</v>
      </c>
      <c r="G7" s="112"/>
      <c r="I7" s="104" t="s">
        <v>86</v>
      </c>
      <c r="J7" s="111">
        <f>SUM(J2:J6)-SUM(K2:K6)</f>
        <v>8000</v>
      </c>
      <c r="K7" s="112"/>
      <c r="M7" s="104" t="s">
        <v>86</v>
      </c>
      <c r="N7" s="111"/>
      <c r="O7" s="116">
        <f>SUM(O2:O6)-SUM(N2:N6)</f>
        <v>8000</v>
      </c>
      <c r="Q7" s="104" t="s">
        <v>86</v>
      </c>
      <c r="R7" s="111"/>
      <c r="S7" s="116">
        <f>SUM(S2:S6)-SUM(R2:R6)</f>
        <v>35000</v>
      </c>
      <c r="U7" s="104" t="s">
        <v>86</v>
      </c>
      <c r="V7" s="111">
        <f>SUM(V2:V6)-SUM(W2:W6)</f>
        <v>5000</v>
      </c>
      <c r="W7" s="112"/>
    </row>
  </sheetData>
  <mergeCells count="6">
    <mergeCell ref="F1:G1"/>
    <mergeCell ref="R1:S1"/>
    <mergeCell ref="B1:C1"/>
    <mergeCell ref="N1:O1"/>
    <mergeCell ref="V1:W1"/>
    <mergeCell ref="J1:K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35"/>
  <sheetViews>
    <sheetView showGridLines="0" workbookViewId="0"/>
  </sheetViews>
  <sheetFormatPr defaultColWidth="9.140625" defaultRowHeight="15" x14ac:dyDescent="0.25"/>
  <cols>
    <col min="1" max="1" width="9.140625" style="125"/>
    <col min="2" max="2" width="30.42578125" style="137" bestFit="1" customWidth="1"/>
    <col min="3" max="3" width="3" style="138" bestFit="1" customWidth="1"/>
    <col min="4" max="5" width="7.28515625" style="138" bestFit="1" customWidth="1"/>
    <col min="6" max="7" width="9.85546875" style="138" bestFit="1" customWidth="1"/>
    <col min="8" max="13" width="9.85546875" style="138" customWidth="1"/>
    <col min="14" max="14" width="7.28515625" style="138" bestFit="1" customWidth="1"/>
    <col min="15" max="15" width="9.85546875" style="138" bestFit="1" customWidth="1"/>
    <col min="16" max="16" width="9.140625" style="124"/>
    <col min="17" max="16384" width="9.140625" style="125"/>
  </cols>
  <sheetData>
    <row r="1" spans="1:15" x14ac:dyDescent="0.25">
      <c r="A1" s="120" t="s">
        <v>107</v>
      </c>
      <c r="B1" s="120" t="s">
        <v>28</v>
      </c>
      <c r="C1" s="121" t="s">
        <v>29</v>
      </c>
      <c r="D1" s="122">
        <v>1</v>
      </c>
      <c r="E1" s="122">
        <v>2</v>
      </c>
      <c r="F1" s="122">
        <v>3</v>
      </c>
      <c r="G1" s="122">
        <v>4</v>
      </c>
      <c r="H1" s="122">
        <v>5</v>
      </c>
      <c r="I1" s="122">
        <v>6</v>
      </c>
      <c r="J1" s="122">
        <v>7</v>
      </c>
      <c r="K1" s="122">
        <v>8</v>
      </c>
      <c r="L1" s="122">
        <v>9</v>
      </c>
      <c r="M1" s="122">
        <v>10</v>
      </c>
      <c r="N1" s="122">
        <v>11</v>
      </c>
      <c r="O1" s="123" t="s">
        <v>65</v>
      </c>
    </row>
    <row r="2" spans="1:15" s="124" customFormat="1" x14ac:dyDescent="0.25">
      <c r="A2" s="183">
        <v>1200</v>
      </c>
      <c r="B2" s="126" t="s">
        <v>158</v>
      </c>
      <c r="C2" s="127"/>
      <c r="D2" s="128"/>
      <c r="E2" s="128"/>
      <c r="F2" s="128">
        <v>1000000</v>
      </c>
      <c r="G2" s="128"/>
      <c r="H2" s="128">
        <f>F2/5/2*-1</f>
        <v>-100000</v>
      </c>
      <c r="I2" s="128"/>
      <c r="J2" s="128"/>
      <c r="K2" s="128"/>
      <c r="L2" s="128"/>
      <c r="M2" s="128"/>
      <c r="N2" s="128"/>
      <c r="O2" s="129">
        <f>SUM(C2:N2)</f>
        <v>900000</v>
      </c>
    </row>
    <row r="3" spans="1:15" s="124" customFormat="1" x14ac:dyDescent="0.25">
      <c r="A3" s="183">
        <v>1440</v>
      </c>
      <c r="B3" s="126" t="s">
        <v>159</v>
      </c>
      <c r="C3" s="127"/>
      <c r="D3" s="128">
        <f>D19*40%</f>
        <v>-25600</v>
      </c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9">
        <f>SUM(C3:N3)</f>
        <v>-25600</v>
      </c>
    </row>
    <row r="4" spans="1:15" s="124" customFormat="1" x14ac:dyDescent="0.25">
      <c r="A4" s="183">
        <v>1500</v>
      </c>
      <c r="B4" s="126" t="s">
        <v>18</v>
      </c>
      <c r="C4" s="127"/>
      <c r="D4" s="128">
        <v>80000</v>
      </c>
      <c r="E4" s="128">
        <f>-D4</f>
        <v>-80000</v>
      </c>
      <c r="F4" s="128"/>
      <c r="G4" s="128"/>
      <c r="H4" s="128"/>
      <c r="I4" s="128"/>
      <c r="J4" s="128"/>
      <c r="K4" s="128"/>
      <c r="L4" s="128"/>
      <c r="M4" s="128"/>
      <c r="N4" s="128"/>
      <c r="O4" s="129">
        <f>SUM(C4:N4)</f>
        <v>0</v>
      </c>
    </row>
    <row r="5" spans="1:15" s="124" customFormat="1" x14ac:dyDescent="0.25">
      <c r="A5" s="183">
        <v>1700</v>
      </c>
      <c r="B5" s="126" t="s">
        <v>160</v>
      </c>
      <c r="C5" s="127"/>
      <c r="D5" s="128"/>
      <c r="E5" s="128"/>
      <c r="F5" s="128"/>
      <c r="G5" s="128"/>
      <c r="H5" s="128"/>
      <c r="I5" s="128"/>
      <c r="J5" s="128"/>
      <c r="K5" s="128"/>
      <c r="L5" s="128"/>
      <c r="M5" s="128">
        <v>1000000</v>
      </c>
      <c r="N5" s="128"/>
      <c r="O5" s="129">
        <f>SUM(C5:N5)</f>
        <v>1000000</v>
      </c>
    </row>
    <row r="6" spans="1:15" s="124" customFormat="1" x14ac:dyDescent="0.25">
      <c r="A6" s="184">
        <v>1920</v>
      </c>
      <c r="B6" s="130" t="s">
        <v>32</v>
      </c>
      <c r="C6" s="131"/>
      <c r="D6" s="132"/>
      <c r="E6" s="132">
        <f>-E4</f>
        <v>80000</v>
      </c>
      <c r="F6" s="132"/>
      <c r="G6" s="132">
        <v>-1250000</v>
      </c>
      <c r="H6" s="132"/>
      <c r="I6" s="132">
        <f>-I9</f>
        <v>420000</v>
      </c>
      <c r="J6" s="132">
        <f>I6*5%/12*3*-1</f>
        <v>-5250</v>
      </c>
      <c r="K6" s="132">
        <f>I6/5/12*3*-1</f>
        <v>-21000</v>
      </c>
      <c r="L6" s="132">
        <f>-L21</f>
        <v>-1000000</v>
      </c>
      <c r="M6" s="132">
        <v>-1200000</v>
      </c>
      <c r="N6" s="132"/>
      <c r="O6" s="129">
        <f t="shared" ref="O6:O26" si="0">SUM(C6:N6)</f>
        <v>-2976250</v>
      </c>
    </row>
    <row r="7" spans="1:15" s="124" customFormat="1" x14ac:dyDescent="0.25">
      <c r="A7" s="184">
        <v>1950</v>
      </c>
      <c r="B7" s="130" t="s">
        <v>168</v>
      </c>
      <c r="C7" s="131"/>
      <c r="D7" s="132"/>
      <c r="E7" s="132"/>
      <c r="F7" s="132"/>
      <c r="G7" s="132"/>
      <c r="H7" s="132"/>
      <c r="I7" s="132"/>
      <c r="J7" s="132"/>
      <c r="K7" s="132"/>
      <c r="L7" s="132">
        <v>400000</v>
      </c>
      <c r="M7" s="132"/>
      <c r="N7" s="132"/>
      <c r="O7" s="129">
        <f t="shared" si="0"/>
        <v>400000</v>
      </c>
    </row>
    <row r="8" spans="1:15" s="124" customFormat="1" x14ac:dyDescent="0.25">
      <c r="A8" s="184">
        <v>2050</v>
      </c>
      <c r="B8" s="130" t="s">
        <v>34</v>
      </c>
      <c r="C8" s="131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29">
        <f t="shared" si="0"/>
        <v>0</v>
      </c>
    </row>
    <row r="9" spans="1:15" s="124" customFormat="1" x14ac:dyDescent="0.25">
      <c r="A9" s="184">
        <v>2220</v>
      </c>
      <c r="B9" s="130" t="s">
        <v>53</v>
      </c>
      <c r="C9" s="131"/>
      <c r="D9" s="132"/>
      <c r="E9" s="132"/>
      <c r="F9" s="132"/>
      <c r="G9" s="132"/>
      <c r="H9" s="132"/>
      <c r="I9" s="132">
        <v>-420000</v>
      </c>
      <c r="J9" s="132"/>
      <c r="K9" s="132">
        <f>-K6</f>
        <v>21000</v>
      </c>
      <c r="L9" s="132"/>
      <c r="M9" s="132"/>
      <c r="N9" s="132"/>
      <c r="O9" s="129">
        <f t="shared" si="0"/>
        <v>-399000</v>
      </c>
    </row>
    <row r="10" spans="1:15" s="124" customFormat="1" x14ac:dyDescent="0.25">
      <c r="A10" s="184">
        <v>2400</v>
      </c>
      <c r="B10" s="130" t="s">
        <v>22</v>
      </c>
      <c r="C10" s="131"/>
      <c r="D10" s="132"/>
      <c r="E10" s="132"/>
      <c r="F10" s="132">
        <v>-1250000</v>
      </c>
      <c r="G10" s="132">
        <f>-G6</f>
        <v>1250000</v>
      </c>
      <c r="H10" s="132"/>
      <c r="I10" s="132"/>
      <c r="J10" s="132"/>
      <c r="K10" s="132"/>
      <c r="L10" s="132"/>
      <c r="M10" s="132"/>
      <c r="N10" s="132"/>
      <c r="O10" s="129">
        <f t="shared" si="0"/>
        <v>0</v>
      </c>
    </row>
    <row r="11" spans="1:15" s="124" customFormat="1" x14ac:dyDescent="0.25">
      <c r="A11" s="183">
        <v>2500</v>
      </c>
      <c r="B11" s="126" t="s">
        <v>55</v>
      </c>
      <c r="C11" s="127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9">
        <f t="shared" si="0"/>
        <v>0</v>
      </c>
    </row>
    <row r="12" spans="1:15" s="124" customFormat="1" x14ac:dyDescent="0.25">
      <c r="A12" s="183">
        <v>2600</v>
      </c>
      <c r="B12" s="126" t="s">
        <v>161</v>
      </c>
      <c r="C12" s="127"/>
      <c r="D12" s="128"/>
      <c r="E12" s="128"/>
      <c r="F12" s="128"/>
      <c r="G12" s="128"/>
      <c r="H12" s="128"/>
      <c r="I12" s="128"/>
      <c r="J12" s="128"/>
      <c r="K12" s="128"/>
      <c r="L12" s="128">
        <f>-L7</f>
        <v>-400000</v>
      </c>
      <c r="M12" s="128"/>
      <c r="N12" s="128"/>
      <c r="O12" s="129">
        <f t="shared" si="0"/>
        <v>-400000</v>
      </c>
    </row>
    <row r="13" spans="1:15" s="124" customFormat="1" x14ac:dyDescent="0.25">
      <c r="A13" s="183">
        <v>2700</v>
      </c>
      <c r="B13" s="126" t="s">
        <v>162</v>
      </c>
      <c r="C13" s="127"/>
      <c r="D13" s="128">
        <v>-16000</v>
      </c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9">
        <f t="shared" si="0"/>
        <v>-16000</v>
      </c>
    </row>
    <row r="14" spans="1:15" s="124" customFormat="1" x14ac:dyDescent="0.25">
      <c r="A14" s="183">
        <v>2710</v>
      </c>
      <c r="B14" s="126" t="s">
        <v>163</v>
      </c>
      <c r="C14" s="127"/>
      <c r="D14" s="128"/>
      <c r="E14" s="128"/>
      <c r="F14" s="128">
        <f>-F10-F2</f>
        <v>250000</v>
      </c>
      <c r="G14" s="128"/>
      <c r="H14" s="128"/>
      <c r="I14" s="128"/>
      <c r="J14" s="128"/>
      <c r="K14" s="128"/>
      <c r="L14" s="128"/>
      <c r="M14" s="128"/>
      <c r="N14" s="128"/>
      <c r="O14" s="129">
        <f t="shared" si="0"/>
        <v>250000</v>
      </c>
    </row>
    <row r="15" spans="1:15" s="124" customFormat="1" x14ac:dyDescent="0.25">
      <c r="A15" s="183">
        <v>2770</v>
      </c>
      <c r="B15" s="126" t="s">
        <v>44</v>
      </c>
      <c r="C15" s="127"/>
      <c r="D15" s="128"/>
      <c r="E15" s="128"/>
      <c r="F15" s="128"/>
      <c r="G15" s="128"/>
      <c r="H15" s="128"/>
      <c r="I15" s="128"/>
      <c r="J15" s="128"/>
      <c r="K15" s="128"/>
      <c r="L15" s="128">
        <f>-L24</f>
        <v>-141000</v>
      </c>
      <c r="M15" s="128"/>
      <c r="N15" s="128"/>
      <c r="O15" s="129">
        <f t="shared" si="0"/>
        <v>-141000</v>
      </c>
    </row>
    <row r="16" spans="1:15" s="124" customFormat="1" x14ac:dyDescent="0.25">
      <c r="A16" s="183">
        <v>2780</v>
      </c>
      <c r="B16" s="126" t="s">
        <v>45</v>
      </c>
      <c r="C16" s="127"/>
      <c r="D16" s="128"/>
      <c r="E16" s="128"/>
      <c r="F16" s="128"/>
      <c r="G16" s="128"/>
      <c r="H16" s="128"/>
      <c r="I16" s="128"/>
      <c r="J16" s="128"/>
      <c r="K16" s="128"/>
      <c r="L16" s="128">
        <f>-L23</f>
        <v>-16920</v>
      </c>
      <c r="M16" s="128"/>
      <c r="N16" s="128"/>
      <c r="O16" s="129">
        <f t="shared" si="0"/>
        <v>-16920</v>
      </c>
    </row>
    <row r="17" spans="1:15" s="124" customFormat="1" x14ac:dyDescent="0.25">
      <c r="A17" s="183">
        <v>2800</v>
      </c>
      <c r="B17" s="126" t="s">
        <v>74</v>
      </c>
      <c r="C17" s="127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9">
        <f t="shared" si="0"/>
        <v>0</v>
      </c>
    </row>
    <row r="18" spans="1:15" s="124" customFormat="1" ht="15.75" thickBot="1" x14ac:dyDescent="0.3">
      <c r="A18" s="192">
        <v>2940</v>
      </c>
      <c r="B18" s="193" t="s">
        <v>169</v>
      </c>
      <c r="C18" s="194"/>
      <c r="D18" s="195"/>
      <c r="E18" s="195"/>
      <c r="F18" s="195"/>
      <c r="G18" s="195"/>
      <c r="H18" s="195"/>
      <c r="I18" s="195"/>
      <c r="J18" s="195"/>
      <c r="K18" s="195"/>
      <c r="L18" s="195">
        <f>-L22</f>
        <v>-120000</v>
      </c>
      <c r="M18" s="195"/>
      <c r="N18" s="195"/>
      <c r="O18" s="196">
        <f t="shared" si="0"/>
        <v>-120000</v>
      </c>
    </row>
    <row r="19" spans="1:15" s="124" customFormat="1" ht="15.75" thickTop="1" x14ac:dyDescent="0.25">
      <c r="A19" s="183">
        <v>3000</v>
      </c>
      <c r="B19" s="126" t="s">
        <v>164</v>
      </c>
      <c r="C19" s="127"/>
      <c r="D19" s="128">
        <f>-80000/1.25</f>
        <v>-64000</v>
      </c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51">
        <f t="shared" si="0"/>
        <v>-64000</v>
      </c>
    </row>
    <row r="20" spans="1:15" s="124" customFormat="1" x14ac:dyDescent="0.25">
      <c r="A20" s="183">
        <v>4390</v>
      </c>
      <c r="B20" s="126" t="s">
        <v>165</v>
      </c>
      <c r="C20" s="127"/>
      <c r="D20" s="128">
        <f>-D3</f>
        <v>25600</v>
      </c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9">
        <f t="shared" si="0"/>
        <v>25600</v>
      </c>
    </row>
    <row r="21" spans="1:15" s="124" customFormat="1" x14ac:dyDescent="0.25">
      <c r="A21" s="183">
        <v>5000</v>
      </c>
      <c r="B21" s="126" t="s">
        <v>26</v>
      </c>
      <c r="C21" s="127"/>
      <c r="D21" s="128"/>
      <c r="E21" s="128"/>
      <c r="F21" s="128"/>
      <c r="G21" s="128"/>
      <c r="H21" s="128"/>
      <c r="I21" s="128"/>
      <c r="J21" s="128"/>
      <c r="K21" s="128"/>
      <c r="L21" s="128">
        <v>1000000</v>
      </c>
      <c r="M21" s="128"/>
      <c r="N21" s="128"/>
      <c r="O21" s="129">
        <f t="shared" si="0"/>
        <v>1000000</v>
      </c>
    </row>
    <row r="22" spans="1:15" s="124" customFormat="1" x14ac:dyDescent="0.25">
      <c r="A22" s="183">
        <v>5180</v>
      </c>
      <c r="B22" s="126" t="s">
        <v>166</v>
      </c>
      <c r="C22" s="127"/>
      <c r="D22" s="128"/>
      <c r="E22" s="128"/>
      <c r="F22" s="128"/>
      <c r="G22" s="128"/>
      <c r="H22" s="128"/>
      <c r="I22" s="128"/>
      <c r="J22" s="128"/>
      <c r="K22" s="128"/>
      <c r="L22" s="128">
        <f>+L21*12%</f>
        <v>120000</v>
      </c>
      <c r="M22" s="128"/>
      <c r="N22" s="128"/>
      <c r="O22" s="129">
        <f t="shared" si="0"/>
        <v>120000</v>
      </c>
    </row>
    <row r="23" spans="1:15" s="124" customFormat="1" x14ac:dyDescent="0.25">
      <c r="A23" s="183">
        <v>5182</v>
      </c>
      <c r="B23" s="126" t="s">
        <v>167</v>
      </c>
      <c r="C23" s="127"/>
      <c r="D23" s="128"/>
      <c r="E23" s="128"/>
      <c r="F23" s="128"/>
      <c r="G23" s="128"/>
      <c r="H23" s="128"/>
      <c r="I23" s="128"/>
      <c r="J23" s="128"/>
      <c r="K23" s="128"/>
      <c r="L23" s="128">
        <f>+L22*14.1%</f>
        <v>16920</v>
      </c>
      <c r="M23" s="128"/>
      <c r="N23" s="128"/>
      <c r="O23" s="129">
        <f t="shared" si="0"/>
        <v>16920</v>
      </c>
    </row>
    <row r="24" spans="1:15" s="124" customFormat="1" x14ac:dyDescent="0.25">
      <c r="A24" s="183">
        <v>5400</v>
      </c>
      <c r="B24" s="126" t="s">
        <v>27</v>
      </c>
      <c r="C24" s="127"/>
      <c r="D24" s="128"/>
      <c r="E24" s="128"/>
      <c r="F24" s="128"/>
      <c r="G24" s="128"/>
      <c r="H24" s="128"/>
      <c r="I24" s="128"/>
      <c r="J24" s="128"/>
      <c r="K24" s="128"/>
      <c r="L24" s="128">
        <f>+L21*14.1%</f>
        <v>141000</v>
      </c>
      <c r="M24" s="128"/>
      <c r="N24" s="128"/>
      <c r="O24" s="129">
        <f t="shared" si="0"/>
        <v>141000</v>
      </c>
    </row>
    <row r="25" spans="1:15" s="124" customFormat="1" x14ac:dyDescent="0.25">
      <c r="A25" s="183">
        <v>6000</v>
      </c>
      <c r="B25" s="126" t="s">
        <v>76</v>
      </c>
      <c r="C25" s="127"/>
      <c r="D25" s="128"/>
      <c r="E25" s="128"/>
      <c r="F25" s="128"/>
      <c r="G25" s="128"/>
      <c r="H25" s="128">
        <f>-H2</f>
        <v>100000</v>
      </c>
      <c r="I25" s="128"/>
      <c r="J25" s="128"/>
      <c r="K25" s="128"/>
      <c r="L25" s="128"/>
      <c r="M25" s="128"/>
      <c r="N25" s="128"/>
      <c r="O25" s="129">
        <f t="shared" si="0"/>
        <v>100000</v>
      </c>
    </row>
    <row r="26" spans="1:15" s="124" customFormat="1" x14ac:dyDescent="0.25">
      <c r="A26" s="183">
        <v>6300</v>
      </c>
      <c r="B26" s="126" t="s">
        <v>170</v>
      </c>
      <c r="C26" s="127"/>
      <c r="D26" s="128"/>
      <c r="E26" s="128"/>
      <c r="F26" s="128"/>
      <c r="G26" s="128"/>
      <c r="H26" s="128"/>
      <c r="I26" s="128"/>
      <c r="J26" s="128"/>
      <c r="K26" s="128"/>
      <c r="L26" s="128"/>
      <c r="M26" s="128">
        <f>1200000/12*2</f>
        <v>200000</v>
      </c>
      <c r="N26" s="128"/>
      <c r="O26" s="129">
        <f t="shared" si="0"/>
        <v>200000</v>
      </c>
    </row>
    <row r="27" spans="1:15" s="124" customFormat="1" x14ac:dyDescent="0.25">
      <c r="A27" s="184">
        <v>8150</v>
      </c>
      <c r="B27" s="130" t="s">
        <v>36</v>
      </c>
      <c r="C27" s="131"/>
      <c r="D27" s="132"/>
      <c r="E27" s="132"/>
      <c r="F27" s="132"/>
      <c r="G27" s="132"/>
      <c r="H27" s="132"/>
      <c r="I27" s="132"/>
      <c r="J27" s="132">
        <f>-J6</f>
        <v>5250</v>
      </c>
      <c r="K27" s="132"/>
      <c r="L27" s="132"/>
      <c r="M27" s="132"/>
      <c r="N27" s="132"/>
      <c r="O27" s="129">
        <f>SUM(C27:N27)</f>
        <v>5250</v>
      </c>
    </row>
    <row r="28" spans="1:15" s="124" customFormat="1" x14ac:dyDescent="0.25">
      <c r="A28" s="184">
        <v>8300</v>
      </c>
      <c r="B28" s="130" t="s">
        <v>56</v>
      </c>
      <c r="C28" s="131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29">
        <f>SUM(C28:N28)</f>
        <v>0</v>
      </c>
    </row>
    <row r="29" spans="1:15" s="124" customFormat="1" x14ac:dyDescent="0.25">
      <c r="A29" s="184">
        <v>8920</v>
      </c>
      <c r="B29" s="130" t="s">
        <v>74</v>
      </c>
      <c r="C29" s="131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29">
        <f>SUM(C29:N29)</f>
        <v>0</v>
      </c>
    </row>
    <row r="30" spans="1:15" s="124" customFormat="1" x14ac:dyDescent="0.25">
      <c r="A30" s="185">
        <v>8960</v>
      </c>
      <c r="B30" s="133" t="s">
        <v>91</v>
      </c>
      <c r="C30" s="134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29">
        <f>SUM(C30:N30)</f>
        <v>0</v>
      </c>
    </row>
    <row r="31" spans="1:15" s="124" customFormat="1" x14ac:dyDescent="0.25">
      <c r="A31" s="182"/>
      <c r="B31" s="120" t="s">
        <v>30</v>
      </c>
      <c r="C31" s="136">
        <f t="shared" ref="C31:N31" si="1">SUM(C2:C30)</f>
        <v>0</v>
      </c>
      <c r="D31" s="136">
        <f t="shared" si="1"/>
        <v>0</v>
      </c>
      <c r="E31" s="136">
        <f t="shared" si="1"/>
        <v>0</v>
      </c>
      <c r="F31" s="136">
        <f t="shared" si="1"/>
        <v>0</v>
      </c>
      <c r="G31" s="136">
        <f t="shared" si="1"/>
        <v>0</v>
      </c>
      <c r="H31" s="136">
        <f t="shared" si="1"/>
        <v>0</v>
      </c>
      <c r="I31" s="136">
        <f t="shared" si="1"/>
        <v>0</v>
      </c>
      <c r="J31" s="136">
        <f t="shared" si="1"/>
        <v>0</v>
      </c>
      <c r="K31" s="136">
        <f t="shared" si="1"/>
        <v>0</v>
      </c>
      <c r="L31" s="136">
        <f t="shared" si="1"/>
        <v>0</v>
      </c>
      <c r="M31" s="136">
        <f t="shared" si="1"/>
        <v>0</v>
      </c>
      <c r="N31" s="136">
        <f t="shared" si="1"/>
        <v>0</v>
      </c>
      <c r="O31" s="136">
        <f t="shared" ref="O31" si="2">SUM(O2:O30)</f>
        <v>0</v>
      </c>
    </row>
    <row r="35" spans="4:4" x14ac:dyDescent="0.25">
      <c r="D35" s="186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Forside</vt:lpstr>
      <vt:lpstr>Balanseligningen</vt:lpstr>
      <vt:lpstr>Tabellarisk_Fortegn</vt:lpstr>
      <vt:lpstr>Noen formler</vt:lpstr>
      <vt:lpstr>Eksempel_Tekst</vt:lpstr>
      <vt:lpstr>Balanseligningen_Eksempel</vt:lpstr>
      <vt:lpstr>T-Kontoer_Eksempel</vt:lpstr>
      <vt:lpstr>Tabellarisk_Fortegn_Eksempel</vt:lpstr>
    </vt:vector>
  </TitlesOfParts>
  <Company>Norwegian School Of Management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A0110346</dc:creator>
  <cp:lastModifiedBy>Terje Berg</cp:lastModifiedBy>
  <cp:lastPrinted>2016-08-31T12:15:10Z</cp:lastPrinted>
  <dcterms:created xsi:type="dcterms:W3CDTF">2010-10-11T08:41:49Z</dcterms:created>
  <dcterms:modified xsi:type="dcterms:W3CDTF">2021-03-16T11:33:28Z</dcterms:modified>
</cp:coreProperties>
</file>